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D:\2016 IQOT\"/>
    </mc:Choice>
  </mc:AlternateContent>
  <bookViews>
    <workbookView xWindow="0" yWindow="450" windowWidth="16845" windowHeight="9608" firstSheet="1" activeTab="1"/>
  </bookViews>
  <sheets>
    <sheet name="PRICE CALCULATOR" sheetId="4" state="hidden" r:id="rId1"/>
    <sheet name="SUBLIMATED FABRIC" sheetId="3" r:id="rId2"/>
  </sheets>
  <externalReferences>
    <externalReference r:id="rId3"/>
    <externalReference r:id="rId4"/>
    <externalReference r:id="rId5"/>
    <externalReference r:id="rId6"/>
  </externalReferences>
  <definedNames>
    <definedName name="AmericanFootball">#REF!</definedName>
    <definedName name="Baseball">#REF!</definedName>
    <definedName name="Basketball">#REF!</definedName>
    <definedName name="Bowling">#REF!</definedName>
    <definedName name="Cycling_Triathlon">#REF!</definedName>
    <definedName name="Frisbee">#REF!</definedName>
    <definedName name="Netball">#REF!</definedName>
    <definedName name="Others">#REF!</definedName>
    <definedName name="_xlnm.Print_Area" localSheetId="0">'PRICE CALCULATOR'!$A$2:$G$1048576</definedName>
    <definedName name="_xlnm.Print_Area" localSheetId="1">'SUBLIMATED FABRIC'!$A$1:$H$52</definedName>
    <definedName name="Rugby">#REF!</definedName>
    <definedName name="Running">#REF!</definedName>
    <definedName name="Shooting">#REF!</definedName>
    <definedName name="Soccer">#REF!</definedName>
    <definedName name="Sports">#REF!</definedName>
    <definedName name="VolleyballMen">#REF!</definedName>
    <definedName name="VolleyballWomen">#REF!</definedName>
  </definedNames>
  <calcPr calcId="171027" iterate="1" iterateCount="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3" l="1"/>
  <c r="D116" i="3"/>
  <c r="D115" i="3"/>
  <c r="D114" i="3"/>
  <c r="D113" i="3"/>
  <c r="D112" i="3"/>
  <c r="D111" i="3"/>
  <c r="D110" i="3"/>
  <c r="H56" i="3"/>
  <c r="J19" i="3" l="1"/>
  <c r="J20" i="3"/>
  <c r="J21" i="3"/>
  <c r="G23" i="3" l="1"/>
  <c r="H23" i="3" s="1"/>
  <c r="G22" i="3"/>
  <c r="H22" i="3" s="1"/>
  <c r="G20" i="3" l="1"/>
  <c r="H20" i="3" s="1"/>
  <c r="G21" i="3"/>
  <c r="H21" i="3" s="1"/>
  <c r="J22" i="3"/>
  <c r="K22" i="3" s="1"/>
  <c r="L22" i="3" s="1"/>
  <c r="J23" i="3"/>
  <c r="K23" i="3"/>
  <c r="L23" i="3" s="1"/>
  <c r="J24" i="3"/>
  <c r="K24" i="3"/>
  <c r="L24" i="3" s="1"/>
  <c r="J25" i="3"/>
  <c r="K25" i="3"/>
  <c r="L25" i="3" s="1"/>
  <c r="J26" i="3"/>
  <c r="K26" i="3"/>
  <c r="L26" i="3" s="1"/>
  <c r="J27" i="3"/>
  <c r="K27" i="3"/>
  <c r="L27" i="3" s="1"/>
  <c r="J28" i="3"/>
  <c r="K28" i="3"/>
  <c r="L28" i="3" s="1"/>
  <c r="J29" i="3"/>
  <c r="K29" i="3"/>
  <c r="L29" i="3" s="1"/>
  <c r="J30" i="3"/>
  <c r="K30" i="3"/>
  <c r="L30" i="3" s="1"/>
  <c r="J31" i="3"/>
  <c r="K31" i="3"/>
  <c r="L31" i="3" s="1"/>
  <c r="J32" i="3"/>
  <c r="K32" i="3"/>
  <c r="L32" i="3" s="1"/>
  <c r="J33" i="3"/>
  <c r="K33" i="3"/>
  <c r="L33" i="3" s="1"/>
  <c r="J34" i="3"/>
  <c r="K34" i="3"/>
  <c r="L34" i="3" s="1"/>
  <c r="J35" i="3"/>
  <c r="K35" i="3"/>
  <c r="L35" i="3" s="1"/>
  <c r="J36" i="3"/>
  <c r="K36" i="3"/>
  <c r="L36" i="3" s="1"/>
  <c r="J37" i="3"/>
  <c r="K37" i="3"/>
  <c r="L37" i="3" s="1"/>
  <c r="J38" i="3"/>
  <c r="K38" i="3"/>
  <c r="L38" i="3" s="1"/>
  <c r="J39" i="3"/>
  <c r="K39" i="3"/>
  <c r="L39" i="3" s="1"/>
  <c r="J40" i="3"/>
  <c r="K40" i="3"/>
  <c r="L40" i="3" s="1"/>
  <c r="J41" i="3"/>
  <c r="K41" i="3"/>
  <c r="L41" i="3" s="1"/>
  <c r="J42" i="3"/>
  <c r="K42" i="3"/>
  <c r="L42" i="3" s="1"/>
  <c r="J43" i="3"/>
  <c r="K43" i="3"/>
  <c r="L43" i="3" s="1"/>
  <c r="J44" i="3"/>
  <c r="K44" i="3"/>
  <c r="L44" i="3" s="1"/>
  <c r="J45" i="3"/>
  <c r="K45" i="3"/>
  <c r="L45" i="3" s="1"/>
  <c r="J46" i="3"/>
  <c r="K46" i="3"/>
  <c r="L46" i="3" s="1"/>
  <c r="J47" i="3"/>
  <c r="K47" i="3"/>
  <c r="L47" i="3" s="1"/>
  <c r="J48" i="3"/>
  <c r="K21" i="3" l="1"/>
  <c r="L21" i="3" s="1"/>
  <c r="F9" i="4"/>
  <c r="D11" i="4" s="1"/>
  <c r="I21" i="4"/>
  <c r="J21" i="4" s="1"/>
  <c r="I19" i="4"/>
  <c r="I17" i="4"/>
  <c r="Q10" i="4"/>
  <c r="P10" i="4"/>
  <c r="N10" i="4"/>
  <c r="O10" i="4" s="1"/>
  <c r="M10" i="4"/>
  <c r="L10" i="4"/>
  <c r="K10" i="4"/>
  <c r="J5" i="4"/>
  <c r="I24" i="4" l="1"/>
  <c r="J24" i="4" s="1"/>
  <c r="B24" i="4" s="1"/>
  <c r="D24" i="4" s="1"/>
  <c r="J7" i="3" l="1"/>
  <c r="J11" i="3" s="1"/>
  <c r="B1" i="3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D10" i="3"/>
  <c r="G19" i="3"/>
  <c r="J5" i="3"/>
  <c r="J15" i="3"/>
  <c r="J12" i="3"/>
  <c r="G39" i="3"/>
  <c r="H39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F10" i="3"/>
  <c r="H19" i="3" l="1"/>
  <c r="G48" i="3"/>
  <c r="H48" i="3" s="1"/>
  <c r="I10" i="3" l="1"/>
  <c r="H10" i="3"/>
  <c r="H12" i="3" s="1"/>
  <c r="O55" i="3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B95" i="3"/>
  <c r="C95" i="3" s="1"/>
  <c r="C106" i="3" s="1"/>
  <c r="B94" i="3"/>
  <c r="C94" i="3" s="1"/>
  <c r="C105" i="3" s="1"/>
  <c r="B93" i="3"/>
  <c r="C93" i="3" s="1"/>
  <c r="C104" i="3" s="1"/>
  <c r="B92" i="3"/>
  <c r="C92" i="3" s="1"/>
  <c r="C103" i="3" s="1"/>
  <c r="B91" i="3"/>
  <c r="C91" i="3" s="1"/>
  <c r="C102" i="3" s="1"/>
  <c r="B90" i="3"/>
  <c r="C90" i="3" s="1"/>
  <c r="C101" i="3" s="1"/>
  <c r="B89" i="3"/>
  <c r="C89" i="3" s="1"/>
  <c r="C100" i="3" s="1"/>
  <c r="B88" i="3"/>
  <c r="C88" i="3" s="1"/>
  <c r="C99" i="3" s="1"/>
  <c r="B84" i="3"/>
  <c r="L84" i="3" s="1"/>
  <c r="B83" i="3"/>
  <c r="L83" i="3" s="1"/>
  <c r="L94" i="3" s="1"/>
  <c r="L105" i="3" s="1"/>
  <c r="B82" i="3"/>
  <c r="L82" i="3" s="1"/>
  <c r="L93" i="3" s="1"/>
  <c r="L104" i="3" s="1"/>
  <c r="B81" i="3"/>
  <c r="B80" i="3"/>
  <c r="L80" i="3" s="1"/>
  <c r="B79" i="3"/>
  <c r="L79" i="3" s="1"/>
  <c r="L90" i="3" s="1"/>
  <c r="L101" i="3" s="1"/>
  <c r="B78" i="3"/>
  <c r="L78" i="3" s="1"/>
  <c r="L89" i="3" s="1"/>
  <c r="L100" i="3" s="1"/>
  <c r="B77" i="3"/>
  <c r="H55" i="3"/>
  <c r="G62" i="3"/>
  <c r="G61" i="3"/>
  <c r="G60" i="3"/>
  <c r="G59" i="3"/>
  <c r="G58" i="3"/>
  <c r="G57" i="3"/>
  <c r="G56" i="3"/>
  <c r="G55" i="3"/>
  <c r="B73" i="3"/>
  <c r="G73" i="3" s="1"/>
  <c r="B72" i="3"/>
  <c r="L72" i="3" s="1"/>
  <c r="B71" i="3"/>
  <c r="H71" i="3" s="1"/>
  <c r="B70" i="3"/>
  <c r="H70" i="3" s="1"/>
  <c r="B69" i="3"/>
  <c r="G69" i="3" s="1"/>
  <c r="B68" i="3"/>
  <c r="H68" i="3" s="1"/>
  <c r="B67" i="3"/>
  <c r="H67" i="3" s="1"/>
  <c r="B66" i="3"/>
  <c r="J66" i="3" s="1"/>
  <c r="K62" i="3"/>
  <c r="K61" i="3"/>
  <c r="K60" i="3"/>
  <c r="K59" i="3"/>
  <c r="K58" i="3"/>
  <c r="K57" i="3"/>
  <c r="K56" i="3"/>
  <c r="K55" i="3"/>
  <c r="J62" i="3"/>
  <c r="J61" i="3"/>
  <c r="J60" i="3"/>
  <c r="J59" i="3"/>
  <c r="J58" i="3"/>
  <c r="J57" i="3"/>
  <c r="J56" i="3"/>
  <c r="J55" i="3"/>
  <c r="I62" i="3"/>
  <c r="I61" i="3"/>
  <c r="I60" i="3"/>
  <c r="I59" i="3"/>
  <c r="I58" i="3"/>
  <c r="I57" i="3"/>
  <c r="I56" i="3"/>
  <c r="I55" i="3"/>
  <c r="H62" i="3"/>
  <c r="H61" i="3"/>
  <c r="H60" i="3"/>
  <c r="H59" i="3"/>
  <c r="H58" i="3"/>
  <c r="H57" i="3"/>
  <c r="F62" i="3"/>
  <c r="F61" i="3"/>
  <c r="F60" i="3"/>
  <c r="F59" i="3"/>
  <c r="F58" i="3"/>
  <c r="F57" i="3"/>
  <c r="F56" i="3"/>
  <c r="F55" i="3"/>
  <c r="E62" i="3"/>
  <c r="E61" i="3"/>
  <c r="E60" i="3"/>
  <c r="E59" i="3"/>
  <c r="E58" i="3"/>
  <c r="E57" i="3"/>
  <c r="E56" i="3"/>
  <c r="E55" i="3"/>
  <c r="D62" i="3"/>
  <c r="D61" i="3"/>
  <c r="D60" i="3"/>
  <c r="D59" i="3"/>
  <c r="D58" i="3"/>
  <c r="D57" i="3"/>
  <c r="D56" i="3"/>
  <c r="D55" i="3"/>
  <c r="C62" i="3"/>
  <c r="C61" i="3"/>
  <c r="C60" i="3"/>
  <c r="C59" i="3"/>
  <c r="C58" i="3"/>
  <c r="C57" i="3"/>
  <c r="C56" i="3"/>
  <c r="C55" i="3"/>
  <c r="B62" i="3"/>
  <c r="B61" i="3"/>
  <c r="B60" i="3"/>
  <c r="B59" i="3"/>
  <c r="B58" i="3"/>
  <c r="B57" i="3"/>
  <c r="B56" i="3"/>
  <c r="B55" i="3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J73" i="3" l="1"/>
  <c r="E69" i="3"/>
  <c r="O110" i="3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O212" i="3" s="1"/>
  <c r="O213" i="3" s="1"/>
  <c r="O214" i="3" s="1"/>
  <c r="O215" i="3" s="1"/>
  <c r="O216" i="3" s="1"/>
  <c r="O217" i="3" s="1"/>
  <c r="O218" i="3" s="1"/>
  <c r="O219" i="3" s="1"/>
  <c r="O220" i="3" s="1"/>
  <c r="O221" i="3" s="1"/>
  <c r="O222" i="3" s="1"/>
  <c r="O223" i="3" s="1"/>
  <c r="O224" i="3" s="1"/>
  <c r="O225" i="3" s="1"/>
  <c r="O226" i="3" s="1"/>
  <c r="O227" i="3" s="1"/>
  <c r="O228" i="3" s="1"/>
  <c r="O229" i="3" s="1"/>
  <c r="O230" i="3" s="1"/>
  <c r="O231" i="3" s="1"/>
  <c r="O232" i="3" s="1"/>
  <c r="O233" i="3" s="1"/>
  <c r="O234" i="3" s="1"/>
  <c r="O235" i="3" s="1"/>
  <c r="O236" i="3" s="1"/>
  <c r="O237" i="3" s="1"/>
  <c r="O238" i="3" s="1"/>
  <c r="O239" i="3" s="1"/>
  <c r="O240" i="3" s="1"/>
  <c r="O241" i="3" s="1"/>
  <c r="O242" i="3" s="1"/>
  <c r="O243" i="3" s="1"/>
  <c r="O244" i="3" s="1"/>
  <c r="O245" i="3" s="1"/>
  <c r="O246" i="3" s="1"/>
  <c r="O247" i="3" s="1"/>
  <c r="O248" i="3" s="1"/>
  <c r="O249" i="3" s="1"/>
  <c r="O250" i="3" s="1"/>
  <c r="O251" i="3" s="1"/>
  <c r="O252" i="3" s="1"/>
  <c r="O253" i="3" s="1"/>
  <c r="O254" i="3" s="1"/>
  <c r="O255" i="3" s="1"/>
  <c r="O256" i="3" s="1"/>
  <c r="O257" i="3" s="1"/>
  <c r="O258" i="3" s="1"/>
  <c r="O259" i="3" s="1"/>
  <c r="O260" i="3" s="1"/>
  <c r="O261" i="3" s="1"/>
  <c r="O262" i="3" s="1"/>
  <c r="O263" i="3" s="1"/>
  <c r="O264" i="3" s="1"/>
  <c r="O265" i="3" s="1"/>
  <c r="O266" i="3" s="1"/>
  <c r="O267" i="3" s="1"/>
  <c r="O268" i="3" s="1"/>
  <c r="O269" i="3" s="1"/>
  <c r="O270" i="3" s="1"/>
  <c r="O271" i="3" s="1"/>
  <c r="O272" i="3" s="1"/>
  <c r="O273" i="3" s="1"/>
  <c r="O274" i="3" s="1"/>
  <c r="O275" i="3" s="1"/>
  <c r="O276" i="3" s="1"/>
  <c r="O277" i="3" s="1"/>
  <c r="O278" i="3" s="1"/>
  <c r="O279" i="3" s="1"/>
  <c r="O280" i="3" s="1"/>
  <c r="O281" i="3" s="1"/>
  <c r="O282" i="3" s="1"/>
  <c r="O283" i="3" s="1"/>
  <c r="O284" i="3" s="1"/>
  <c r="O285" i="3" s="1"/>
  <c r="O286" i="3" s="1"/>
  <c r="O287" i="3" s="1"/>
  <c r="O288" i="3" s="1"/>
  <c r="O289" i="3" s="1"/>
  <c r="O290" i="3" s="1"/>
  <c r="O291" i="3" s="1"/>
  <c r="O292" i="3" s="1"/>
  <c r="O293" i="3" s="1"/>
  <c r="O294" i="3" s="1"/>
  <c r="O295" i="3" s="1"/>
  <c r="O296" i="3" s="1"/>
  <c r="O297" i="3" s="1"/>
  <c r="O298" i="3" s="1"/>
  <c r="O299" i="3" s="1"/>
  <c r="O300" i="3" s="1"/>
  <c r="O301" i="3" s="1"/>
  <c r="O302" i="3" s="1"/>
  <c r="O303" i="3" s="1"/>
  <c r="O304" i="3" s="1"/>
  <c r="O305" i="3" s="1"/>
  <c r="O306" i="3" s="1"/>
  <c r="O307" i="3" s="1"/>
  <c r="O308" i="3" s="1"/>
  <c r="O309" i="3" s="1"/>
  <c r="O310" i="3" s="1"/>
  <c r="O311" i="3" s="1"/>
  <c r="O312" i="3" s="1"/>
  <c r="O313" i="3" s="1"/>
  <c r="O314" i="3" s="1"/>
  <c r="O315" i="3" s="1"/>
  <c r="O316" i="3" s="1"/>
  <c r="O317" i="3" s="1"/>
  <c r="O318" i="3" s="1"/>
  <c r="O319" i="3" s="1"/>
  <c r="O320" i="3" s="1"/>
  <c r="O321" i="3" s="1"/>
  <c r="O322" i="3" s="1"/>
  <c r="O323" i="3" s="1"/>
  <c r="O324" i="3" s="1"/>
  <c r="O325" i="3" s="1"/>
  <c r="O326" i="3" s="1"/>
  <c r="O327" i="3" s="1"/>
  <c r="O328" i="3" s="1"/>
  <c r="O329" i="3" s="1"/>
  <c r="O330" i="3" s="1"/>
  <c r="O331" i="3" s="1"/>
  <c r="O332" i="3" s="1"/>
  <c r="O333" i="3" s="1"/>
  <c r="O334" i="3" s="1"/>
  <c r="O335" i="3" s="1"/>
  <c r="O336" i="3" s="1"/>
  <c r="O337" i="3" s="1"/>
  <c r="O338" i="3" s="1"/>
  <c r="O339" i="3" s="1"/>
  <c r="O340" i="3" s="1"/>
  <c r="O341" i="3" s="1"/>
  <c r="O342" i="3" s="1"/>
  <c r="O343" i="3" s="1"/>
  <c r="O344" i="3" s="1"/>
  <c r="O345" i="3" s="1"/>
  <c r="O346" i="3" s="1"/>
  <c r="O347" i="3" s="1"/>
  <c r="O348" i="3" s="1"/>
  <c r="O349" i="3" s="1"/>
  <c r="O350" i="3" s="1"/>
  <c r="O351" i="3" s="1"/>
  <c r="O352" i="3" s="1"/>
  <c r="O353" i="3" s="1"/>
  <c r="O354" i="3" s="1"/>
  <c r="O355" i="3" s="1"/>
  <c r="O356" i="3" s="1"/>
  <c r="O357" i="3" s="1"/>
  <c r="O358" i="3" s="1"/>
  <c r="O359" i="3" s="1"/>
  <c r="O360" i="3" s="1"/>
  <c r="O361" i="3" s="1"/>
  <c r="O362" i="3" s="1"/>
  <c r="O363" i="3" s="1"/>
  <c r="O364" i="3" s="1"/>
  <c r="O365" i="3" s="1"/>
  <c r="O366" i="3" s="1"/>
  <c r="O367" i="3" s="1"/>
  <c r="O368" i="3" s="1"/>
  <c r="O369" i="3" s="1"/>
  <c r="O370" i="3" s="1"/>
  <c r="O371" i="3" s="1"/>
  <c r="O372" i="3" s="1"/>
  <c r="O373" i="3" s="1"/>
  <c r="O374" i="3" s="1"/>
  <c r="O375" i="3" s="1"/>
  <c r="O376" i="3" s="1"/>
  <c r="O377" i="3" s="1"/>
  <c r="O378" i="3" s="1"/>
  <c r="O379" i="3" s="1"/>
  <c r="O380" i="3" s="1"/>
  <c r="O381" i="3" s="1"/>
  <c r="O382" i="3" s="1"/>
  <c r="O383" i="3" s="1"/>
  <c r="O384" i="3" s="1"/>
  <c r="O385" i="3" s="1"/>
  <c r="O386" i="3" s="1"/>
  <c r="O387" i="3" s="1"/>
  <c r="O388" i="3" s="1"/>
  <c r="O389" i="3" s="1"/>
  <c r="O390" i="3" s="1"/>
  <c r="O391" i="3" s="1"/>
  <c r="O392" i="3" s="1"/>
  <c r="O393" i="3" s="1"/>
  <c r="O394" i="3" s="1"/>
  <c r="O395" i="3" s="1"/>
  <c r="O396" i="3" s="1"/>
  <c r="O397" i="3" s="1"/>
  <c r="O398" i="3" s="1"/>
  <c r="O399" i="3" s="1"/>
  <c r="O400" i="3" s="1"/>
  <c r="O401" i="3" s="1"/>
  <c r="O402" i="3" s="1"/>
  <c r="O403" i="3" s="1"/>
  <c r="O404" i="3" s="1"/>
  <c r="O405" i="3" s="1"/>
  <c r="O406" i="3" s="1"/>
  <c r="O407" i="3" s="1"/>
  <c r="O408" i="3" s="1"/>
  <c r="O409" i="3" s="1"/>
  <c r="O410" i="3" s="1"/>
  <c r="O411" i="3" s="1"/>
  <c r="O412" i="3" s="1"/>
  <c r="O413" i="3" s="1"/>
  <c r="O414" i="3" s="1"/>
  <c r="O415" i="3" s="1"/>
  <c r="O416" i="3" s="1"/>
  <c r="O417" i="3" s="1"/>
  <c r="O418" i="3" s="1"/>
  <c r="O419" i="3" s="1"/>
  <c r="O420" i="3" s="1"/>
  <c r="O421" i="3" s="1"/>
  <c r="O422" i="3" s="1"/>
  <c r="O423" i="3" s="1"/>
  <c r="O424" i="3" s="1"/>
  <c r="O425" i="3" s="1"/>
  <c r="O426" i="3" s="1"/>
  <c r="O427" i="3" s="1"/>
  <c r="O428" i="3" s="1"/>
  <c r="O429" i="3" s="1"/>
  <c r="O430" i="3" s="1"/>
  <c r="O431" i="3" s="1"/>
  <c r="O432" i="3" s="1"/>
  <c r="O433" i="3" s="1"/>
  <c r="O434" i="3" s="1"/>
  <c r="O435" i="3" s="1"/>
  <c r="O436" i="3" s="1"/>
  <c r="O437" i="3" s="1"/>
  <c r="O438" i="3" s="1"/>
  <c r="O439" i="3" s="1"/>
  <c r="O440" i="3" s="1"/>
  <c r="O441" i="3" s="1"/>
  <c r="O442" i="3" s="1"/>
  <c r="O443" i="3" s="1"/>
  <c r="O444" i="3" s="1"/>
  <c r="O445" i="3" s="1"/>
  <c r="O446" i="3" s="1"/>
  <c r="O447" i="3" s="1"/>
  <c r="O448" i="3" s="1"/>
  <c r="O449" i="3" s="1"/>
  <c r="O450" i="3" s="1"/>
  <c r="O451" i="3" s="1"/>
  <c r="O452" i="3" s="1"/>
  <c r="O453" i="3" s="1"/>
  <c r="O454" i="3" s="1"/>
  <c r="O455" i="3" s="1"/>
  <c r="O456" i="3" s="1"/>
  <c r="O457" i="3" s="1"/>
  <c r="O458" i="3" s="1"/>
  <c r="O459" i="3" s="1"/>
  <c r="O460" i="3" s="1"/>
  <c r="O461" i="3" s="1"/>
  <c r="O462" i="3" s="1"/>
  <c r="O463" i="3" s="1"/>
  <c r="O464" i="3" s="1"/>
  <c r="O465" i="3" s="1"/>
  <c r="O466" i="3" s="1"/>
  <c r="O467" i="3" s="1"/>
  <c r="O468" i="3" s="1"/>
  <c r="O469" i="3" s="1"/>
  <c r="O470" i="3" s="1"/>
  <c r="O471" i="3" s="1"/>
  <c r="O472" i="3" s="1"/>
  <c r="O473" i="3" s="1"/>
  <c r="O474" i="3" s="1"/>
  <c r="O475" i="3" s="1"/>
  <c r="O476" i="3" s="1"/>
  <c r="O477" i="3" s="1"/>
  <c r="O478" i="3" s="1"/>
  <c r="O479" i="3" s="1"/>
  <c r="O480" i="3" s="1"/>
  <c r="O481" i="3" s="1"/>
  <c r="O482" i="3" s="1"/>
  <c r="O483" i="3" s="1"/>
  <c r="O484" i="3" s="1"/>
  <c r="O485" i="3" s="1"/>
  <c r="O486" i="3" s="1"/>
  <c r="O487" i="3" s="1"/>
  <c r="O488" i="3" s="1"/>
  <c r="O489" i="3" s="1"/>
  <c r="O490" i="3" s="1"/>
  <c r="O491" i="3" s="1"/>
  <c r="O492" i="3" s="1"/>
  <c r="O493" i="3" s="1"/>
  <c r="O494" i="3" s="1"/>
  <c r="O495" i="3" s="1"/>
  <c r="O496" i="3" s="1"/>
  <c r="O497" i="3" s="1"/>
  <c r="O498" i="3" s="1"/>
  <c r="O499" i="3" s="1"/>
  <c r="O500" i="3" s="1"/>
  <c r="O501" i="3" s="1"/>
  <c r="O502" i="3" s="1"/>
  <c r="O503" i="3" s="1"/>
  <c r="O504" i="3" s="1"/>
  <c r="O505" i="3" s="1"/>
  <c r="O506" i="3" s="1"/>
  <c r="O507" i="3" s="1"/>
  <c r="O508" i="3" s="1"/>
  <c r="O509" i="3" s="1"/>
  <c r="O510" i="3" s="1"/>
  <c r="O511" i="3" s="1"/>
  <c r="O512" i="3" s="1"/>
  <c r="O513" i="3" s="1"/>
  <c r="O514" i="3" s="1"/>
  <c r="O515" i="3" s="1"/>
  <c r="O516" i="3" s="1"/>
  <c r="O517" i="3" s="1"/>
  <c r="O518" i="3" s="1"/>
  <c r="O519" i="3" s="1"/>
  <c r="O520" i="3" s="1"/>
  <c r="O521" i="3" s="1"/>
  <c r="O522" i="3" s="1"/>
  <c r="O523" i="3" s="1"/>
  <c r="O524" i="3" s="1"/>
  <c r="O525" i="3" s="1"/>
  <c r="O526" i="3" s="1"/>
  <c r="O527" i="3" s="1"/>
  <c r="O528" i="3" s="1"/>
  <c r="O529" i="3" s="1"/>
  <c r="O530" i="3" s="1"/>
  <c r="O531" i="3" s="1"/>
  <c r="O532" i="3" s="1"/>
  <c r="O533" i="3" s="1"/>
  <c r="O534" i="3" s="1"/>
  <c r="O535" i="3" s="1"/>
  <c r="O536" i="3" s="1"/>
  <c r="O537" i="3" s="1"/>
  <c r="O538" i="3" s="1"/>
  <c r="O539" i="3" s="1"/>
  <c r="O540" i="3" s="1"/>
  <c r="O541" i="3" s="1"/>
  <c r="O542" i="3" s="1"/>
  <c r="O543" i="3" s="1"/>
  <c r="O544" i="3" s="1"/>
  <c r="O545" i="3" s="1"/>
  <c r="O546" i="3" s="1"/>
  <c r="O547" i="3" s="1"/>
  <c r="O548" i="3" s="1"/>
  <c r="O549" i="3" s="1"/>
  <c r="O550" i="3" s="1"/>
  <c r="O551" i="3" s="1"/>
  <c r="O552" i="3" s="1"/>
  <c r="O553" i="3" s="1"/>
  <c r="F69" i="3"/>
  <c r="E73" i="3"/>
  <c r="G71" i="3"/>
  <c r="K67" i="3"/>
  <c r="G66" i="3"/>
  <c r="G70" i="3"/>
  <c r="L66" i="3"/>
  <c r="F70" i="3"/>
  <c r="H66" i="3"/>
  <c r="I73" i="3"/>
  <c r="K70" i="3"/>
  <c r="J69" i="3"/>
  <c r="G67" i="3"/>
  <c r="K66" i="3"/>
  <c r="F73" i="3"/>
  <c r="J70" i="3"/>
  <c r="I69" i="3"/>
  <c r="K71" i="3"/>
  <c r="D68" i="3"/>
  <c r="L68" i="3"/>
  <c r="D72" i="3"/>
  <c r="E68" i="3"/>
  <c r="L91" i="3"/>
  <c r="L102" i="3" s="1"/>
  <c r="L95" i="3"/>
  <c r="L106" i="3" s="1"/>
  <c r="I68" i="3"/>
  <c r="F68" i="3"/>
  <c r="J68" i="3"/>
  <c r="G68" i="3"/>
  <c r="K68" i="3"/>
  <c r="I72" i="3"/>
  <c r="F72" i="3"/>
  <c r="J72" i="3"/>
  <c r="G72" i="3"/>
  <c r="K72" i="3"/>
  <c r="H72" i="3"/>
  <c r="L77" i="3"/>
  <c r="L88" i="3" s="1"/>
  <c r="L99" i="3" s="1"/>
  <c r="K77" i="3"/>
  <c r="K88" i="3" s="1"/>
  <c r="K99" i="3" s="1"/>
  <c r="G77" i="3"/>
  <c r="G88" i="3" s="1"/>
  <c r="G99" i="3" s="1"/>
  <c r="F77" i="3"/>
  <c r="F88" i="3" s="1"/>
  <c r="F99" i="3" s="1"/>
  <c r="J77" i="3"/>
  <c r="J88" i="3" s="1"/>
  <c r="J99" i="3" s="1"/>
  <c r="I77" i="3"/>
  <c r="I88" i="3" s="1"/>
  <c r="I99" i="3" s="1"/>
  <c r="H77" i="3"/>
  <c r="H88" i="3" s="1"/>
  <c r="H99" i="3" s="1"/>
  <c r="K81" i="3"/>
  <c r="K92" i="3" s="1"/>
  <c r="K103" i="3" s="1"/>
  <c r="J81" i="3"/>
  <c r="J92" i="3" s="1"/>
  <c r="J103" i="3" s="1"/>
  <c r="I81" i="3"/>
  <c r="I92" i="3" s="1"/>
  <c r="I103" i="3" s="1"/>
  <c r="H81" i="3"/>
  <c r="H92" i="3" s="1"/>
  <c r="H103" i="3" s="1"/>
  <c r="G81" i="3"/>
  <c r="G92" i="3" s="1"/>
  <c r="G103" i="3" s="1"/>
  <c r="L81" i="3"/>
  <c r="L92" i="3" s="1"/>
  <c r="L103" i="3" s="1"/>
  <c r="F81" i="3"/>
  <c r="F92" i="3" s="1"/>
  <c r="F103" i="3" s="1"/>
  <c r="E81" i="3"/>
  <c r="E92" i="3" s="1"/>
  <c r="E103" i="3" s="1"/>
  <c r="D81" i="3"/>
  <c r="D92" i="3" s="1"/>
  <c r="D103" i="3" s="1"/>
  <c r="D77" i="3"/>
  <c r="D88" i="3" s="1"/>
  <c r="D99" i="3" s="1"/>
  <c r="E72" i="3"/>
  <c r="E77" i="3"/>
  <c r="E88" i="3" s="1"/>
  <c r="E99" i="3" s="1"/>
  <c r="D69" i="3"/>
  <c r="D73" i="3"/>
  <c r="E71" i="3"/>
  <c r="E67" i="3"/>
  <c r="I66" i="3"/>
  <c r="L73" i="3"/>
  <c r="H73" i="3"/>
  <c r="J71" i="3"/>
  <c r="F71" i="3"/>
  <c r="I70" i="3"/>
  <c r="L69" i="3"/>
  <c r="H69" i="3"/>
  <c r="J67" i="3"/>
  <c r="F67" i="3"/>
  <c r="D78" i="3"/>
  <c r="D89" i="3" s="1"/>
  <c r="D100" i="3" s="1"/>
  <c r="D82" i="3"/>
  <c r="D93" i="3" s="1"/>
  <c r="D104" i="3" s="1"/>
  <c r="E78" i="3"/>
  <c r="E89" i="3" s="1"/>
  <c r="E100" i="3" s="1"/>
  <c r="E82" i="3"/>
  <c r="E93" i="3" s="1"/>
  <c r="E104" i="3" s="1"/>
  <c r="F78" i="3"/>
  <c r="F89" i="3" s="1"/>
  <c r="F100" i="3" s="1"/>
  <c r="F82" i="3"/>
  <c r="F93" i="3" s="1"/>
  <c r="F104" i="3" s="1"/>
  <c r="G78" i="3"/>
  <c r="G89" i="3" s="1"/>
  <c r="G100" i="3" s="1"/>
  <c r="G82" i="3"/>
  <c r="G93" i="3" s="1"/>
  <c r="G104" i="3" s="1"/>
  <c r="H78" i="3"/>
  <c r="H89" i="3" s="1"/>
  <c r="H100" i="3" s="1"/>
  <c r="H82" i="3"/>
  <c r="H93" i="3" s="1"/>
  <c r="H104" i="3" s="1"/>
  <c r="I78" i="3"/>
  <c r="I89" i="3" s="1"/>
  <c r="I100" i="3" s="1"/>
  <c r="I82" i="3"/>
  <c r="I93" i="3" s="1"/>
  <c r="I104" i="3" s="1"/>
  <c r="J78" i="3"/>
  <c r="J89" i="3" s="1"/>
  <c r="J100" i="3" s="1"/>
  <c r="J82" i="3"/>
  <c r="J93" i="3" s="1"/>
  <c r="J104" i="3" s="1"/>
  <c r="K78" i="3"/>
  <c r="K89" i="3" s="1"/>
  <c r="K100" i="3" s="1"/>
  <c r="K82" i="3"/>
  <c r="K93" i="3" s="1"/>
  <c r="K104" i="3" s="1"/>
  <c r="D66" i="3"/>
  <c r="D70" i="3"/>
  <c r="E66" i="3"/>
  <c r="E70" i="3"/>
  <c r="F66" i="3"/>
  <c r="K73" i="3"/>
  <c r="I71" i="3"/>
  <c r="L70" i="3"/>
  <c r="K69" i="3"/>
  <c r="I67" i="3"/>
  <c r="D79" i="3"/>
  <c r="D90" i="3" s="1"/>
  <c r="D101" i="3" s="1"/>
  <c r="D83" i="3"/>
  <c r="D94" i="3" s="1"/>
  <c r="D105" i="3" s="1"/>
  <c r="E79" i="3"/>
  <c r="E90" i="3" s="1"/>
  <c r="E101" i="3" s="1"/>
  <c r="E83" i="3"/>
  <c r="E94" i="3" s="1"/>
  <c r="E105" i="3" s="1"/>
  <c r="F79" i="3"/>
  <c r="F90" i="3" s="1"/>
  <c r="F101" i="3" s="1"/>
  <c r="F83" i="3"/>
  <c r="F94" i="3" s="1"/>
  <c r="F105" i="3" s="1"/>
  <c r="G79" i="3"/>
  <c r="G90" i="3" s="1"/>
  <c r="G101" i="3" s="1"/>
  <c r="G83" i="3"/>
  <c r="G94" i="3" s="1"/>
  <c r="G105" i="3" s="1"/>
  <c r="H79" i="3"/>
  <c r="H90" i="3" s="1"/>
  <c r="H101" i="3" s="1"/>
  <c r="H83" i="3"/>
  <c r="H94" i="3" s="1"/>
  <c r="H105" i="3" s="1"/>
  <c r="I79" i="3"/>
  <c r="I90" i="3" s="1"/>
  <c r="I101" i="3" s="1"/>
  <c r="I83" i="3"/>
  <c r="I94" i="3" s="1"/>
  <c r="I105" i="3" s="1"/>
  <c r="J79" i="3"/>
  <c r="J90" i="3" s="1"/>
  <c r="J101" i="3" s="1"/>
  <c r="J83" i="3"/>
  <c r="J94" i="3" s="1"/>
  <c r="J105" i="3" s="1"/>
  <c r="K79" i="3"/>
  <c r="K90" i="3" s="1"/>
  <c r="K101" i="3" s="1"/>
  <c r="K83" i="3"/>
  <c r="K94" i="3" s="1"/>
  <c r="K105" i="3" s="1"/>
  <c r="D67" i="3"/>
  <c r="K20" i="3" s="1"/>
  <c r="L20" i="3" s="1"/>
  <c r="D71" i="3"/>
  <c r="L71" i="3"/>
  <c r="L67" i="3"/>
  <c r="D80" i="3"/>
  <c r="D91" i="3" s="1"/>
  <c r="D102" i="3" s="1"/>
  <c r="D84" i="3"/>
  <c r="D95" i="3" s="1"/>
  <c r="D106" i="3" s="1"/>
  <c r="E80" i="3"/>
  <c r="E91" i="3" s="1"/>
  <c r="E102" i="3" s="1"/>
  <c r="E84" i="3"/>
  <c r="E95" i="3" s="1"/>
  <c r="E106" i="3" s="1"/>
  <c r="F80" i="3"/>
  <c r="F91" i="3" s="1"/>
  <c r="F102" i="3" s="1"/>
  <c r="F84" i="3"/>
  <c r="F95" i="3" s="1"/>
  <c r="F106" i="3" s="1"/>
  <c r="G80" i="3"/>
  <c r="G91" i="3" s="1"/>
  <c r="G102" i="3" s="1"/>
  <c r="G84" i="3"/>
  <c r="G95" i="3" s="1"/>
  <c r="G106" i="3" s="1"/>
  <c r="H80" i="3"/>
  <c r="H91" i="3" s="1"/>
  <c r="H102" i="3" s="1"/>
  <c r="H84" i="3"/>
  <c r="H95" i="3" s="1"/>
  <c r="H106" i="3" s="1"/>
  <c r="I80" i="3"/>
  <c r="I91" i="3" s="1"/>
  <c r="I102" i="3" s="1"/>
  <c r="I84" i="3"/>
  <c r="I95" i="3" s="1"/>
  <c r="I106" i="3" s="1"/>
  <c r="J80" i="3"/>
  <c r="J91" i="3" s="1"/>
  <c r="J102" i="3" s="1"/>
  <c r="J84" i="3"/>
  <c r="J95" i="3" s="1"/>
  <c r="J106" i="3" s="1"/>
  <c r="K80" i="3"/>
  <c r="K91" i="3" s="1"/>
  <c r="K102" i="3" s="1"/>
  <c r="K84" i="3"/>
  <c r="K95" i="3" s="1"/>
  <c r="K106" i="3" s="1"/>
  <c r="K19" i="3" l="1"/>
  <c r="L19" i="3" s="1"/>
  <c r="K48" i="3"/>
  <c r="L48" i="3" s="1"/>
  <c r="F11" i="3" l="1"/>
  <c r="K11" i="3" s="1"/>
  <c r="H11" i="3" s="1"/>
  <c r="H13" i="3" s="1"/>
  <c r="H14" i="3" s="1"/>
</calcChain>
</file>

<file path=xl/sharedStrings.xml><?xml version="1.0" encoding="utf-8"?>
<sst xmlns="http://schemas.openxmlformats.org/spreadsheetml/2006/main" count="437" uniqueCount="316">
  <si>
    <t>For Delivery</t>
  </si>
  <si>
    <t>Weight</t>
  </si>
  <si>
    <t>Qty</t>
  </si>
  <si>
    <t>Please fill up the WHITE boxes only. Don't type on red or gray boxes. Click on WHITE boxes to type or drop down choices. If you click on a box and you see a small scroll-down icon at the right, then press the icon to select options. If there is no scroll-down icon, just type.</t>
  </si>
  <si>
    <t>Date Needed</t>
  </si>
  <si>
    <t>Bank or Remittance</t>
  </si>
  <si>
    <t>COUNTRY</t>
  </si>
  <si>
    <t>Personal Information</t>
  </si>
  <si>
    <t>Paypal</t>
  </si>
  <si>
    <t>Afghanistan </t>
  </si>
  <si>
    <t>Name</t>
  </si>
  <si>
    <t>Address (Bldg #, Street, City/Town)</t>
  </si>
  <si>
    <t xml:space="preserve">Albania  </t>
  </si>
  <si>
    <t>Algeria </t>
  </si>
  <si>
    <t>Telephone Number</t>
  </si>
  <si>
    <t>For Delivery or Pick-Up?</t>
  </si>
  <si>
    <t>Zip Code</t>
  </si>
  <si>
    <t>American Samoa </t>
  </si>
  <si>
    <t>Email Address</t>
  </si>
  <si>
    <t>Andorra </t>
  </si>
  <si>
    <t xml:space="preserve">Angola  </t>
  </si>
  <si>
    <t xml:space="preserve">Anguilla  </t>
  </si>
  <si>
    <t xml:space="preserve">Antigua  </t>
  </si>
  <si>
    <t>Argentina </t>
  </si>
  <si>
    <t>Shipment Fee</t>
  </si>
  <si>
    <t>Armenia </t>
  </si>
  <si>
    <t>75% DP</t>
  </si>
  <si>
    <t>Aruba </t>
  </si>
  <si>
    <t>Order Details</t>
  </si>
  <si>
    <t>Philippine Peso</t>
  </si>
  <si>
    <t xml:space="preserve">Australia  </t>
  </si>
  <si>
    <t>QTY</t>
  </si>
  <si>
    <t>REMARKS</t>
  </si>
  <si>
    <t xml:space="preserve">Austria  </t>
  </si>
  <si>
    <t>Item #</t>
  </si>
  <si>
    <t>Scroll Down or Type</t>
  </si>
  <si>
    <t>Don’t type in this column.</t>
  </si>
  <si>
    <t>Total Weight</t>
  </si>
  <si>
    <t>Currency Lookup</t>
  </si>
  <si>
    <t xml:space="preserve">Azerbaijan  </t>
  </si>
  <si>
    <t xml:space="preserve">Bahrain  </t>
  </si>
  <si>
    <t xml:space="preserve">Bangladesh  </t>
  </si>
  <si>
    <t xml:space="preserve">Barbados  </t>
  </si>
  <si>
    <t xml:space="preserve">Benin  </t>
  </si>
  <si>
    <t xml:space="preserve">Bermuda  </t>
  </si>
  <si>
    <t>Bhutan </t>
  </si>
  <si>
    <t>Bolivia </t>
  </si>
  <si>
    <t>Bonaire </t>
  </si>
  <si>
    <t>Bosnia and Herzegovina </t>
  </si>
  <si>
    <t>Brazil </t>
  </si>
  <si>
    <t>Brunei </t>
  </si>
  <si>
    <t>Bulgaria </t>
  </si>
  <si>
    <t>Burkina Faso </t>
  </si>
  <si>
    <t>Burundi </t>
  </si>
  <si>
    <t>Cambodia </t>
  </si>
  <si>
    <t>Cameroon</t>
  </si>
  <si>
    <t>Canada</t>
  </si>
  <si>
    <t>Canary Islands, The</t>
  </si>
  <si>
    <t>Cape Verde </t>
  </si>
  <si>
    <t>Cayman Islands </t>
  </si>
  <si>
    <t>Central African Rep </t>
  </si>
  <si>
    <t>Chile </t>
  </si>
  <si>
    <t>China </t>
  </si>
  <si>
    <t>Colombia </t>
  </si>
  <si>
    <t>Comoros </t>
  </si>
  <si>
    <t>Congo </t>
  </si>
  <si>
    <t>Cook Islands </t>
  </si>
  <si>
    <t>Costa Rica </t>
  </si>
  <si>
    <t>Cote D'Ivoire </t>
  </si>
  <si>
    <t>Croatia </t>
  </si>
  <si>
    <t>Cuba</t>
  </si>
  <si>
    <t>Curacao </t>
  </si>
  <si>
    <t>Cyprus </t>
  </si>
  <si>
    <t>Czech Republic</t>
  </si>
  <si>
    <t>Denmark </t>
  </si>
  <si>
    <t>Djibouti </t>
  </si>
  <si>
    <t>Dominican Republic </t>
  </si>
  <si>
    <t>Dominica </t>
  </si>
  <si>
    <t>East Timor </t>
  </si>
  <si>
    <t>Ecuador </t>
  </si>
  <si>
    <t>Egypt </t>
  </si>
  <si>
    <t>Equatorial Guinea </t>
  </si>
  <si>
    <t>Erithea </t>
  </si>
  <si>
    <t>Estonia </t>
  </si>
  <si>
    <t>Ethiopia </t>
  </si>
  <si>
    <t>Faroe Islands </t>
  </si>
  <si>
    <t>Fiji</t>
  </si>
  <si>
    <t>Finland</t>
  </si>
  <si>
    <t>France</t>
  </si>
  <si>
    <t>Gabon</t>
  </si>
  <si>
    <t>Gambia</t>
  </si>
  <si>
    <t>Georgia</t>
  </si>
  <si>
    <t>Germany</t>
  </si>
  <si>
    <t xml:space="preserve">Ghana </t>
  </si>
  <si>
    <t>Greece </t>
  </si>
  <si>
    <t xml:space="preserve">Greenland </t>
  </si>
  <si>
    <t>Grenada </t>
  </si>
  <si>
    <t>Guadaloupe </t>
  </si>
  <si>
    <t>Guam </t>
  </si>
  <si>
    <t>Guatemala </t>
  </si>
  <si>
    <t>Guernsey </t>
  </si>
  <si>
    <t>Guinea Bissau </t>
  </si>
  <si>
    <t>Guinea Republic </t>
  </si>
  <si>
    <t>Guyana </t>
  </si>
  <si>
    <t>Haiti </t>
  </si>
  <si>
    <t xml:space="preserve">Honduras  </t>
  </si>
  <si>
    <t>Hungary </t>
  </si>
  <si>
    <t>India </t>
  </si>
  <si>
    <t>Indonesia </t>
  </si>
  <si>
    <t>Iran </t>
  </si>
  <si>
    <t>Iraq </t>
  </si>
  <si>
    <t xml:space="preserve">Ireland </t>
  </si>
  <si>
    <t>Israel </t>
  </si>
  <si>
    <t>Italy </t>
  </si>
  <si>
    <t>Jamaica </t>
  </si>
  <si>
    <t>Japan </t>
  </si>
  <si>
    <t>Jersey </t>
  </si>
  <si>
    <t>Kazakhstan </t>
  </si>
  <si>
    <t>Kenya </t>
  </si>
  <si>
    <t>Kiribati </t>
  </si>
  <si>
    <t>Kosovo</t>
  </si>
  <si>
    <t>Kuwait </t>
  </si>
  <si>
    <t>Kyrgyztan </t>
  </si>
  <si>
    <t>Lao PDR </t>
  </si>
  <si>
    <t>Latvia </t>
  </si>
  <si>
    <t>Lebanon </t>
  </si>
  <si>
    <t>Lesotho </t>
  </si>
  <si>
    <t>Liberia </t>
  </si>
  <si>
    <t>Libya </t>
  </si>
  <si>
    <t>Liechtenstein </t>
  </si>
  <si>
    <t>Lithuania </t>
  </si>
  <si>
    <t>Luxembourg</t>
  </si>
  <si>
    <t>Macau </t>
  </si>
  <si>
    <t>Macedonia </t>
  </si>
  <si>
    <t>Madagascar </t>
  </si>
  <si>
    <t>Malawi </t>
  </si>
  <si>
    <t xml:space="preserve">Malaysia </t>
  </si>
  <si>
    <t>Monaco </t>
  </si>
  <si>
    <t>Mongolia </t>
  </si>
  <si>
    <t>Montenegro </t>
  </si>
  <si>
    <t>Montserrat </t>
  </si>
  <si>
    <t>Morocco </t>
  </si>
  <si>
    <t>Myanmar</t>
  </si>
  <si>
    <t>Namibia </t>
  </si>
  <si>
    <t>Nauru </t>
  </si>
  <si>
    <t>Nepal </t>
  </si>
  <si>
    <t>Netherlands </t>
  </si>
  <si>
    <t>New Caledonia </t>
  </si>
  <si>
    <t>New Zealand </t>
  </si>
  <si>
    <t>Nicaragua </t>
  </si>
  <si>
    <t>Nigeria </t>
  </si>
  <si>
    <t>Niue </t>
  </si>
  <si>
    <t>North Korea</t>
  </si>
  <si>
    <t>Norway</t>
  </si>
  <si>
    <t>Oman</t>
  </si>
  <si>
    <t>Pakistan</t>
  </si>
  <si>
    <t>Palau</t>
  </si>
  <si>
    <t>Panama</t>
  </si>
  <si>
    <t>Papua New Guinea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</si>
  <si>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</si>
  <si>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</si>
  <si>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</si>
  <si>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</si>
  <si>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</si>
  <si>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</si>
  <si>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</si>
  <si>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</si>
  <si>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</si>
  <si>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</si>
  <si>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Saipan</t>
  </si>
  <si>
    <t>Samoa</t>
  </si>
  <si>
    <t>San Marino</t>
  </si>
  <si>
    <t>Sao Tome and Principe</t>
  </si>
  <si>
    <t>Saudi Arabia</t>
  </si>
  <si>
    <t>Serbia</t>
  </si>
  <si>
    <t>Seychelles</t>
  </si>
  <si>
    <t>Siera Leone</t>
  </si>
  <si>
    <t>Singapore</t>
  </si>
  <si>
    <t>Slovakia</t>
  </si>
  <si>
    <t>Slovenia</t>
  </si>
  <si>
    <t>South Korea</t>
  </si>
  <si>
    <t>St. Vincent</t>
  </si>
  <si>
    <t>Sudan</t>
  </si>
  <si>
    <t>Suriname</t>
  </si>
  <si>
    <t>Swaziland</t>
  </si>
  <si>
    <t>Sweden</t>
  </si>
  <si>
    <t>Syria</t>
  </si>
  <si>
    <t>Tahiti</t>
  </si>
  <si>
    <t>Taiwan</t>
  </si>
  <si>
    <t>Tajikistan</t>
  </si>
  <si>
    <t>Tanzania</t>
  </si>
  <si>
    <t>Thailand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</si>
  <si>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</si>
  <si>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</si>
  <si>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</si>
  <si>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</si>
  <si>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</si>
  <si>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</si>
  <si>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</si>
  <si>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</si>
  <si>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</si>
  <si>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</si>
  <si>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</si>
  <si>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</si>
  <si>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</si>
  <si>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</si>
  <si>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</si>
  <si>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</si>
  <si>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Yemen</t>
  </si>
  <si>
    <t>Zambia</t>
  </si>
  <si>
    <t>Zimbabwe</t>
  </si>
  <si>
    <t>US Dollar</t>
  </si>
  <si>
    <t>MSL-1081</t>
  </si>
  <si>
    <t>MSL-1018</t>
  </si>
  <si>
    <t>MSL-1050</t>
  </si>
  <si>
    <t>4WS-0200</t>
  </si>
  <si>
    <t>4WS-0300</t>
  </si>
  <si>
    <t>4WS-0400</t>
  </si>
  <si>
    <t>LSM-1125</t>
  </si>
  <si>
    <t>LSM-1130</t>
  </si>
  <si>
    <t>Prefered Payment Method</t>
  </si>
  <si>
    <t>Choose the size</t>
  </si>
  <si>
    <t>GRAPHICS SIZE</t>
  </si>
  <si>
    <t>TYPE OF FABRIC</t>
  </si>
  <si>
    <t>FILENAMES OF GRAPHICS</t>
  </si>
  <si>
    <t>30x39</t>
  </si>
  <si>
    <t>Fabric Type</t>
  </si>
  <si>
    <t>Total Amount</t>
  </si>
  <si>
    <t>Other Fees</t>
  </si>
  <si>
    <t>Sizes</t>
  </si>
  <si>
    <t>30x35</t>
  </si>
  <si>
    <t>30x30</t>
  </si>
  <si>
    <t>30x25</t>
  </si>
  <si>
    <t>23x39</t>
  </si>
  <si>
    <t>23x35</t>
  </si>
  <si>
    <t>23x30</t>
  </si>
  <si>
    <t>23x25</t>
  </si>
  <si>
    <t>Buyer's Fabric</t>
  </si>
  <si>
    <t>MSM-1135</t>
  </si>
  <si>
    <t>GSM</t>
  </si>
  <si>
    <t>Area (sqm)</t>
  </si>
  <si>
    <t>Paper</t>
  </si>
  <si>
    <t>PRICES</t>
  </si>
  <si>
    <t>30x39 inches</t>
  </si>
  <si>
    <t>30x35 inches</t>
  </si>
  <si>
    <t>30x30 inches</t>
  </si>
  <si>
    <t>30x25 inches</t>
  </si>
  <si>
    <t>23x39 inches</t>
  </si>
  <si>
    <t>23x35 inches</t>
  </si>
  <si>
    <t>23x30 inches</t>
  </si>
  <si>
    <t>23x25 inches</t>
  </si>
  <si>
    <t xml:space="preserve"> ZONE </t>
  </si>
  <si>
    <t xml:space="preserve"> Zone 1 </t>
  </si>
  <si>
    <t xml:space="preserve"> Zone 2 </t>
  </si>
  <si>
    <t xml:space="preserve"> Zone 3 </t>
  </si>
  <si>
    <t xml:space="preserve"> Zone 4 </t>
  </si>
  <si>
    <t xml:space="preserve"> Zone 5 </t>
  </si>
  <si>
    <t xml:space="preserve"> Zone Phil </t>
  </si>
  <si>
    <t xml:space="preserve"> Weight </t>
  </si>
  <si>
    <t xml:space="preserve"> pcs </t>
  </si>
  <si>
    <t xml:space="preserve"> -   </t>
  </si>
  <si>
    <t xml:space="preserve"> 0.5  </t>
  </si>
  <si>
    <t>Fabric Lookup</t>
  </si>
  <si>
    <t>UNIT PRICE</t>
  </si>
  <si>
    <t xml:space="preserve">LINE TOTAL </t>
  </si>
  <si>
    <t>Fees Lookup</t>
  </si>
  <si>
    <t>Currency</t>
  </si>
  <si>
    <t>Shipment</t>
  </si>
  <si>
    <t>For Pickup</t>
  </si>
  <si>
    <t>Delivery Lookup</t>
  </si>
  <si>
    <t>Unit Weight</t>
  </si>
  <si>
    <t>Weight (kgs)</t>
  </si>
  <si>
    <t xml:space="preserve">Zone </t>
  </si>
  <si>
    <t>rounded weight</t>
  </si>
  <si>
    <t>Grand Total</t>
  </si>
  <si>
    <t>Shipping Lookup</t>
  </si>
  <si>
    <t>Order Summary (Don't Type Here)</t>
  </si>
  <si>
    <t>Choose Currency</t>
  </si>
  <si>
    <t>END OF SHEET</t>
  </si>
  <si>
    <t>Optional</t>
  </si>
  <si>
    <t>Choose the fabric. If you supply the fabric, choose "Buyer's Fabric".</t>
  </si>
  <si>
    <t>Change Country</t>
  </si>
  <si>
    <t>Type here the filenames of the individual graphics</t>
  </si>
  <si>
    <t>PRICE CALCULATOR</t>
  </si>
  <si>
    <t>Click on the white spaces and scroll down to choose.</t>
  </si>
  <si>
    <t>Choose Your Currency</t>
  </si>
  <si>
    <t>PRICE / PC.</t>
  </si>
  <si>
    <t>All Prices are Exclusive of 12% VAT</t>
  </si>
  <si>
    <t>CALCULATE SHIPPING FEE AND TOTAL AMOUNT</t>
  </si>
  <si>
    <t>QUANTITY</t>
  </si>
  <si>
    <t>MOQ=</t>
  </si>
  <si>
    <t>(Minimum Order Quantitiy)</t>
  </si>
  <si>
    <t>PICK-UP OR DELIVERY</t>
  </si>
  <si>
    <t>Delivery</t>
  </si>
  <si>
    <t>Shipping Fee</t>
  </si>
  <si>
    <t>Total Amount (Product and Shipping)</t>
  </si>
  <si>
    <t>The Price Calculator Assumes the following:</t>
  </si>
  <si>
    <t xml:space="preserve">1. Standard cut and style. </t>
  </si>
  <si>
    <t>2. Made of recommended fabric for each sport. Please check our fabric.</t>
  </si>
  <si>
    <t>The prices may change and will be validated once you fill up the Order Form following your final order quantities and sizes.</t>
  </si>
  <si>
    <t xml:space="preserve">Copyright © 2015, Crafteli Company </t>
  </si>
  <si>
    <t>205_X30</t>
  </si>
  <si>
    <t>Pick-up</t>
  </si>
  <si>
    <t>Addon Price</t>
  </si>
  <si>
    <t>Price Size LookUp</t>
  </si>
  <si>
    <t>Fabric Addon Weight</t>
  </si>
  <si>
    <t>Weights</t>
  </si>
  <si>
    <t>Weight Size Lookup</t>
  </si>
  <si>
    <t>Recommend</t>
  </si>
  <si>
    <t>Pickup lookup</t>
  </si>
  <si>
    <t>SIZE OF FABRIC</t>
  </si>
  <si>
    <t>Sublimated Fabric</t>
  </si>
  <si>
    <t>SUBLIMATED FABRIC</t>
  </si>
  <si>
    <t>CLICK TO SEND THIS FORM</t>
  </si>
  <si>
    <r>
      <t xml:space="preserve">Order # </t>
    </r>
    <r>
      <rPr>
        <b/>
        <sz val="8"/>
        <color theme="1"/>
        <rFont val="Franklin Gothic Book"/>
        <family val="2"/>
      </rPr>
      <t>(ABC#####)</t>
    </r>
  </si>
  <si>
    <t>Version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</si>
</sst>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6"/>
      <color theme="0"/>
      <name val="Arial"/>
      <family val="2"/>
    </font>
    <font>
      <i/>
      <sz val="6"/>
      <color theme="0"/>
      <name val="Arial"/>
      <family val="2"/>
    </font>
    <font>
      <sz val="6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80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36"/>
      <color theme="0"/>
      <name val="Franklin Gothic Medium Cond"/>
      <family val="2"/>
    </font>
    <font>
      <b/>
      <sz val="36"/>
      <color rgb="FF808080"/>
      <name val="Franklin Gothic Medium Cond"/>
      <family val="2"/>
    </font>
    <font>
      <b/>
      <sz val="18"/>
      <color rgb="FF80808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6"/>
      <color rgb="FF808080"/>
      <name val="Arial"/>
      <family val="2"/>
    </font>
    <font>
      <sz val="11"/>
      <color rgb="FF800000"/>
      <name val="Calibri"/>
      <family val="2"/>
    </font>
    <font>
      <sz val="11"/>
      <color theme="1"/>
      <name val="Calibri"/>
      <family val="2"/>
    </font>
    <font>
      <sz val="11"/>
      <color rgb="FFFFFFFF"/>
      <name val="Arial"/>
      <family val="2"/>
    </font>
    <font>
      <sz val="18"/>
      <color rgb="FF808080"/>
      <name val="Arial Black"/>
      <family val="2"/>
    </font>
    <font>
      <sz val="9"/>
      <color rgb="FF000000"/>
      <name val="Arial"/>
      <family val="2"/>
    </font>
    <font>
      <b/>
      <sz val="9"/>
      <color rgb="FF808080"/>
      <name val="Arial"/>
      <family val="2"/>
    </font>
    <font>
      <sz val="11"/>
      <name val="Arial"/>
      <family val="2"/>
    </font>
    <font>
      <sz val="6"/>
      <color rgb="FF800000"/>
      <name val="Arial"/>
      <family val="2"/>
    </font>
    <font>
      <sz val="9"/>
      <color rgb="FF80808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 Black"/>
      <family val="2"/>
    </font>
    <font>
      <sz val="8"/>
      <color rgb="FF000000"/>
      <name val="Arial"/>
      <family val="2"/>
    </font>
    <font>
      <sz val="10"/>
      <color rgb="FF808080"/>
      <name val="Arial"/>
      <family val="2"/>
    </font>
    <font>
      <sz val="8"/>
      <color rgb="FFFFFFFF"/>
      <name val="Arial Black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rgb="FF0563C1"/>
      <name val="Calibri"/>
      <family val="2"/>
    </font>
    <font>
      <sz val="10"/>
      <name val="Arial Black"/>
      <family val="2"/>
    </font>
    <font>
      <sz val="12"/>
      <name val="Arial Black"/>
      <family val="2"/>
    </font>
    <font>
      <b/>
      <sz val="10"/>
      <color rgb="FF595959"/>
      <name val="Arial"/>
      <family val="2"/>
    </font>
    <font>
      <b/>
      <sz val="12"/>
      <color rgb="FF595959"/>
      <name val="Arial"/>
      <family val="2"/>
    </font>
    <font>
      <sz val="11"/>
      <color theme="0" tint="-4.9989318521683403E-2"/>
      <name val="Arial"/>
      <family val="2"/>
    </font>
    <font>
      <b/>
      <sz val="20"/>
      <color theme="0"/>
      <name val="Franklin Gothic Demi"/>
      <family val="2"/>
    </font>
    <font>
      <sz val="11"/>
      <color theme="1"/>
      <name val="Wingdings"/>
      <charset val="2"/>
    </font>
    <font>
      <sz val="11"/>
      <name val="Wingdings"/>
      <charset val="2"/>
    </font>
    <font>
      <b/>
      <u/>
      <sz val="14"/>
      <color theme="0"/>
      <name val="Calibri"/>
      <family val="2"/>
      <scheme val="minor"/>
    </font>
    <font>
      <b/>
      <sz val="12"/>
      <color theme="1"/>
      <name val="Franklin Gothic Book"/>
      <family val="2"/>
    </font>
    <font>
      <b/>
      <sz val="8"/>
      <color theme="1"/>
      <name val="Franklin Gothic Book"/>
      <family val="2"/>
    </font>
    <font>
      <sz val="7"/>
      <name val="Arial"/>
      <family val="2"/>
    </font>
    <font>
      <b/>
      <sz val="20"/>
      <name val="Franklin Gothic Demi Cond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medium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 style="medium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medium">
        <color indexed="64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indexed="64"/>
      </bottom>
      <diagonal/>
    </border>
    <border>
      <left style="double">
        <color theme="0" tint="-0.249977111117893"/>
      </left>
      <right style="medium">
        <color indexed="64"/>
      </right>
      <top style="double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medium">
        <color indexed="64"/>
      </bottom>
      <diagonal/>
    </border>
    <border>
      <left style="double">
        <color theme="0" tint="-0.249977111117893"/>
      </left>
      <right/>
      <top style="medium">
        <color indexed="64"/>
      </top>
      <bottom style="double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medium">
        <color indexed="64"/>
      </left>
      <right style="double">
        <color theme="0" tint="-0.249977111117893"/>
      </right>
      <top style="double">
        <color theme="0" tint="-0.249977111117893"/>
      </top>
      <bottom style="medium">
        <color indexed="64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indexed="64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indexed="64"/>
      </bottom>
      <diagonal/>
    </border>
    <border>
      <left style="double">
        <color theme="0" tint="-0.249977111117893"/>
      </left>
      <right style="medium">
        <color indexed="64"/>
      </right>
      <top style="double">
        <color theme="0" tint="-0.249977111117893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77111117893"/>
      </right>
      <top style="medium">
        <color indexed="64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theme="0" tint="-0.249977111117893"/>
      </right>
      <top/>
      <bottom style="medium">
        <color indexed="64"/>
      </bottom>
      <diagonal/>
    </border>
    <border>
      <left/>
      <right style="double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theme="0" tint="-0.249977111117893"/>
      </bottom>
      <diagonal/>
    </border>
    <border>
      <left style="medium">
        <color indexed="64"/>
      </left>
      <right/>
      <top style="double">
        <color theme="0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theme="0" tint="-0.249977111117893"/>
      </bottom>
      <diagonal/>
    </border>
    <border>
      <left style="medium">
        <color indexed="64"/>
      </left>
      <right/>
      <top style="double">
        <color theme="0" tint="-0.249977111117893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theme="1" tint="0.499984740745262"/>
      </top>
      <bottom/>
      <diagonal/>
    </border>
    <border>
      <left style="double">
        <color theme="0" tint="-0.249977111117893"/>
      </left>
      <right/>
      <top style="double">
        <color theme="1" tint="0.499984740745262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/>
    <xf numFmtId="0" fontId="5" fillId="3" borderId="2" xfId="0" applyFont="1" applyFill="1" applyBorder="1" applyAlignment="1" applyProtection="1"/>
    <xf numFmtId="0" fontId="5" fillId="3" borderId="10" xfId="0" applyFont="1" applyFill="1" applyBorder="1" applyAlignment="1" applyProtection="1"/>
    <xf numFmtId="164" fontId="8" fillId="4" borderId="4" xfId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27" xfId="0" applyFont="1" applyFill="1" applyBorder="1" applyAlignment="1" applyProtection="1">
      <alignment horizontal="center" vertical="center" wrapText="1"/>
    </xf>
    <xf numFmtId="0" fontId="16" fillId="11" borderId="28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left" vertical="center"/>
    </xf>
    <xf numFmtId="0" fontId="12" fillId="7" borderId="6" xfId="0" applyFont="1" applyFill="1" applyBorder="1" applyAlignment="1" applyProtection="1">
      <alignment horizontal="center" vertical="center" wrapText="1"/>
    </xf>
    <xf numFmtId="164" fontId="12" fillId="7" borderId="1" xfId="1" applyFont="1" applyFill="1" applyBorder="1" applyAlignment="1" applyProtection="1">
      <alignment vertical="center" wrapText="1"/>
    </xf>
    <xf numFmtId="164" fontId="12" fillId="7" borderId="5" xfId="1" applyFont="1" applyFill="1" applyBorder="1" applyAlignment="1" applyProtection="1">
      <alignment vertical="center" wrapText="1"/>
    </xf>
    <xf numFmtId="164" fontId="18" fillId="2" borderId="9" xfId="0" applyNumberFormat="1" applyFont="1" applyFill="1" applyBorder="1" applyAlignment="1" applyProtection="1">
      <alignment horizontal="center" vertical="center" wrapText="1"/>
    </xf>
    <xf numFmtId="164" fontId="7" fillId="2" borderId="9" xfId="1" applyFont="1" applyFill="1" applyBorder="1" applyAlignment="1" applyProtection="1">
      <alignment horizontal="center" vertical="center" wrapText="1"/>
    </xf>
    <xf numFmtId="164" fontId="7" fillId="2" borderId="13" xfId="1" applyFont="1" applyFill="1" applyBorder="1" applyAlignment="1" applyProtection="1">
      <alignment horizontal="center" vertical="center" wrapText="1"/>
    </xf>
    <xf numFmtId="164" fontId="18" fillId="2" borderId="13" xfId="1" applyFont="1" applyFill="1" applyBorder="1" applyAlignment="1" applyProtection="1">
      <alignment horizontal="center" vertical="center" wrapText="1"/>
    </xf>
    <xf numFmtId="164" fontId="7" fillId="2" borderId="13" xfId="1" applyNumberFormat="1" applyFont="1" applyFill="1" applyBorder="1" applyAlignment="1" applyProtection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0" fillId="2" borderId="24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5" fillId="9" borderId="14" xfId="0" applyFont="1" applyFill="1" applyBorder="1" applyAlignment="1" applyProtection="1">
      <alignment wrapText="1"/>
    </xf>
    <xf numFmtId="0" fontId="15" fillId="9" borderId="29" xfId="0" applyFont="1" applyFill="1" applyBorder="1" applyAlignment="1" applyProtection="1">
      <alignment wrapText="1"/>
    </xf>
    <xf numFmtId="0" fontId="15" fillId="9" borderId="17" xfId="0" applyFont="1" applyFill="1" applyBorder="1" applyAlignment="1" applyProtection="1">
      <alignment wrapText="1"/>
    </xf>
    <xf numFmtId="0" fontId="15" fillId="9" borderId="15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16" fillId="11" borderId="39" xfId="0" applyFont="1" applyFill="1" applyBorder="1" applyAlignment="1" applyProtection="1">
      <alignment horizontal="center" vertical="center" wrapText="1"/>
    </xf>
    <xf numFmtId="0" fontId="16" fillId="11" borderId="40" xfId="0" applyFont="1" applyFill="1" applyBorder="1" applyAlignment="1" applyProtection="1">
      <alignment horizontal="center" vertical="center" wrapText="1"/>
    </xf>
    <xf numFmtId="0" fontId="19" fillId="2" borderId="41" xfId="0" applyFont="1" applyFill="1" applyBorder="1" applyAlignment="1" applyProtection="1">
      <alignment horizontal="center" vertical="center" wrapText="1"/>
    </xf>
    <xf numFmtId="0" fontId="20" fillId="2" borderId="42" xfId="0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/>
    </xf>
    <xf numFmtId="164" fontId="8" fillId="4" borderId="44" xfId="1" applyFont="1" applyFill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164" fontId="8" fillId="4" borderId="46" xfId="1" applyFont="1" applyFill="1" applyBorder="1" applyAlignment="1" applyProtection="1">
      <alignment horizontal="center" vertical="center" wrapText="1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Border="1" applyAlignment="1" applyProtection="1">
      <alignment horizontal="center" wrapText="1"/>
    </xf>
    <xf numFmtId="0" fontId="26" fillId="14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/>
    <xf numFmtId="0" fontId="28" fillId="0" borderId="0" xfId="0" applyFont="1" applyFill="1" applyBorder="1"/>
    <xf numFmtId="0" fontId="29" fillId="14" borderId="0" xfId="0" applyFont="1" applyFill="1" applyBorder="1" applyAlignment="1" applyProtection="1">
      <alignment horizontal="center" vertical="center" wrapText="1"/>
    </xf>
    <xf numFmtId="0" fontId="30" fillId="14" borderId="0" xfId="0" applyFont="1" applyFill="1" applyBorder="1" applyAlignment="1" applyProtection="1">
      <alignment horizontal="center" vertical="center" wrapText="1"/>
    </xf>
    <xf numFmtId="166" fontId="27" fillId="0" borderId="0" xfId="1" applyNumberFormat="1" applyFont="1" applyFill="1" applyBorder="1"/>
    <xf numFmtId="0" fontId="31" fillId="14" borderId="0" xfId="0" applyFont="1" applyFill="1" applyBorder="1" applyAlignment="1" applyProtection="1">
      <alignment horizontal="center" vertical="center" wrapText="1"/>
    </xf>
    <xf numFmtId="0" fontId="32" fillId="17" borderId="0" xfId="0" applyFont="1" applyFill="1" applyBorder="1" applyAlignment="1" applyProtection="1">
      <alignment horizontal="center" vertical="center" wrapText="1"/>
      <protection locked="0"/>
    </xf>
    <xf numFmtId="0" fontId="29" fillId="14" borderId="0" xfId="0" applyFont="1" applyFill="1" applyBorder="1" applyAlignment="1" applyProtection="1">
      <alignment vertical="center" wrapText="1"/>
    </xf>
    <xf numFmtId="0" fontId="24" fillId="14" borderId="0" xfId="0" applyFont="1" applyFill="1" applyBorder="1" applyProtection="1"/>
    <xf numFmtId="0" fontId="24" fillId="14" borderId="0" xfId="0" applyFont="1" applyFill="1" applyBorder="1" applyAlignment="1" applyProtection="1">
      <alignment horizontal="right" vertical="center" wrapText="1"/>
    </xf>
    <xf numFmtId="0" fontId="31" fillId="17" borderId="0" xfId="0" applyFont="1" applyFill="1" applyBorder="1" applyAlignment="1" applyProtection="1">
      <alignment horizontal="center" vertical="center" wrapText="1"/>
      <protection locked="0"/>
    </xf>
    <xf numFmtId="0" fontId="29" fillId="18" borderId="0" xfId="0" applyFont="1" applyFill="1" applyBorder="1" applyAlignment="1" applyProtection="1">
      <alignment vertical="center" wrapText="1"/>
    </xf>
    <xf numFmtId="0" fontId="24" fillId="14" borderId="0" xfId="0" applyFont="1" applyFill="1" applyBorder="1" applyAlignment="1" applyProtection="1">
      <alignment horizontal="center" vertical="center" wrapText="1"/>
    </xf>
    <xf numFmtId="0" fontId="33" fillId="14" borderId="0" xfId="0" applyFont="1" applyFill="1" applyBorder="1" applyAlignment="1" applyProtection="1">
      <alignment horizontal="center" vertical="center" wrapText="1"/>
    </xf>
    <xf numFmtId="0" fontId="34" fillId="17" borderId="0" xfId="0" applyFont="1" applyFill="1" applyBorder="1" applyAlignment="1" applyProtection="1">
      <alignment horizontal="right" vertical="center" wrapText="1"/>
    </xf>
    <xf numFmtId="0" fontId="34" fillId="17" borderId="0" xfId="0" applyFont="1" applyFill="1" applyBorder="1" applyAlignment="1" applyProtection="1">
      <alignment horizontal="center" vertical="center" wrapText="1"/>
    </xf>
    <xf numFmtId="0" fontId="35" fillId="14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/>
    <xf numFmtId="0" fontId="34" fillId="17" borderId="0" xfId="0" applyFont="1" applyFill="1" applyBorder="1" applyAlignment="1" applyProtection="1">
      <alignment horizontal="right"/>
    </xf>
    <xf numFmtId="0" fontId="34" fillId="17" borderId="0" xfId="0" applyFont="1" applyFill="1" applyBorder="1" applyProtection="1"/>
    <xf numFmtId="0" fontId="37" fillId="19" borderId="0" xfId="0" applyFont="1" applyFill="1" applyBorder="1" applyAlignment="1" applyProtection="1">
      <alignment horizontal="right" vertical="center" wrapText="1"/>
    </xf>
    <xf numFmtId="164" fontId="38" fillId="19" borderId="0" xfId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40" fillId="14" borderId="0" xfId="0" applyFont="1" applyFill="1" applyBorder="1" applyAlignment="1" applyProtection="1">
      <alignment horizontal="right" vertical="center" wrapText="1"/>
    </xf>
    <xf numFmtId="0" fontId="40" fillId="14" borderId="0" xfId="0" applyFont="1" applyFill="1" applyBorder="1" applyAlignment="1" applyProtection="1"/>
    <xf numFmtId="0" fontId="40" fillId="14" borderId="0" xfId="0" applyFont="1" applyFill="1" applyBorder="1" applyAlignment="1" applyProtection="1">
      <alignment horizontal="left"/>
    </xf>
    <xf numFmtId="0" fontId="42" fillId="17" borderId="0" xfId="0" applyFont="1" applyFill="1" applyBorder="1" applyAlignment="1" applyProtection="1">
      <alignment horizontal="center" vertical="center" wrapText="1"/>
      <protection locked="0"/>
    </xf>
    <xf numFmtId="0" fontId="40" fillId="14" borderId="0" xfId="0" applyFont="1" applyFill="1" applyBorder="1" applyAlignment="1" applyProtection="1">
      <alignment vertical="center" wrapText="1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43" fillId="17" borderId="0" xfId="0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Border="1" applyAlignment="1" applyProtection="1">
      <alignment horizontal="center" vertical="center"/>
    </xf>
    <xf numFmtId="0" fontId="43" fillId="14" borderId="0" xfId="0" applyFont="1" applyFill="1" applyBorder="1" applyAlignment="1" applyProtection="1">
      <alignment horizontal="center" vertical="center" wrapText="1"/>
    </xf>
    <xf numFmtId="0" fontId="44" fillId="14" borderId="0" xfId="2" applyFont="1" applyFill="1" applyBorder="1" applyAlignment="1" applyProtection="1">
      <alignment vertical="center" wrapText="1"/>
    </xf>
    <xf numFmtId="0" fontId="44" fillId="14" borderId="0" xfId="2" applyFont="1" applyFill="1" applyBorder="1" applyAlignment="1" applyProtection="1">
      <alignment horizontal="center" vertical="center" wrapText="1"/>
    </xf>
    <xf numFmtId="164" fontId="45" fillId="17" borderId="0" xfId="1" applyFont="1" applyFill="1" applyBorder="1" applyAlignment="1" applyProtection="1">
      <alignment vertical="center" wrapText="1"/>
    </xf>
    <xf numFmtId="0" fontId="24" fillId="14" borderId="0" xfId="0" applyFont="1" applyFill="1" applyBorder="1" applyAlignment="1" applyProtection="1">
      <alignment horizontal="center"/>
    </xf>
    <xf numFmtId="0" fontId="25" fillId="14" borderId="0" xfId="0" applyFont="1" applyFill="1" applyBorder="1" applyAlignment="1" applyProtection="1">
      <alignment horizontal="center" vertical="center" wrapText="1"/>
    </xf>
    <xf numFmtId="0" fontId="48" fillId="14" borderId="0" xfId="0" applyFont="1" applyFill="1" applyBorder="1" applyAlignment="1" applyProtection="1">
      <alignment horizontal="center" vertical="center" wrapText="1"/>
    </xf>
    <xf numFmtId="167" fontId="27" fillId="0" borderId="0" xfId="0" applyNumberFormat="1" applyFont="1" applyFill="1" applyBorder="1"/>
    <xf numFmtId="0" fontId="39" fillId="14" borderId="0" xfId="0" applyFont="1" applyFill="1" applyBorder="1" applyAlignment="1" applyProtection="1">
      <alignment horizontal="left" vertical="top" wrapText="1"/>
    </xf>
    <xf numFmtId="0" fontId="24" fillId="18" borderId="0" xfId="0" applyFont="1" applyFill="1" applyBorder="1" applyProtection="1"/>
    <xf numFmtId="0" fontId="28" fillId="2" borderId="0" xfId="0" applyFont="1" applyFill="1" applyBorder="1"/>
    <xf numFmtId="0" fontId="39" fillId="18" borderId="0" xfId="0" applyFont="1" applyFill="1" applyBorder="1" applyAlignment="1" applyProtection="1">
      <alignment horizontal="left" vertical="top" wrapText="1"/>
    </xf>
    <xf numFmtId="164" fontId="7" fillId="4" borderId="4" xfId="1" applyFont="1" applyFill="1" applyBorder="1" applyAlignment="1" applyProtection="1">
      <alignment horizontal="center" vertical="center" wrapText="1"/>
    </xf>
    <xf numFmtId="0" fontId="49" fillId="18" borderId="0" xfId="0" applyFont="1" applyFill="1" applyBorder="1" applyAlignment="1" applyProtection="1">
      <alignment vertical="center" wrapText="1"/>
    </xf>
    <xf numFmtId="0" fontId="21" fillId="22" borderId="0" xfId="0" applyFont="1" applyFill="1" applyBorder="1" applyAlignment="1" applyProtection="1">
      <alignment vertical="center" wrapText="1"/>
      <protection locked="0"/>
    </xf>
    <xf numFmtId="0" fontId="0" fillId="0" borderId="18" xfId="0" applyBorder="1" applyProtection="1"/>
    <xf numFmtId="0" fontId="0" fillId="0" borderId="19" xfId="0" applyBorder="1" applyProtection="1"/>
    <xf numFmtId="0" fontId="0" fillId="0" borderId="48" xfId="0" applyBorder="1" applyProtection="1"/>
    <xf numFmtId="0" fontId="51" fillId="5" borderId="0" xfId="0" applyFont="1" applyFill="1" applyProtection="1"/>
    <xf numFmtId="0" fontId="52" fillId="0" borderId="0" xfId="0" applyFont="1" applyProtection="1"/>
    <xf numFmtId="0" fontId="52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1" fillId="0" borderId="0" xfId="0" applyFont="1" applyProtection="1"/>
    <xf numFmtId="0" fontId="52" fillId="5" borderId="0" xfId="0" applyFont="1" applyFill="1" applyProtection="1"/>
    <xf numFmtId="0" fontId="52" fillId="5" borderId="0" xfId="0" applyFont="1" applyFill="1" applyProtection="1">
      <protection locked="0"/>
    </xf>
    <xf numFmtId="0" fontId="51" fillId="5" borderId="0" xfId="0" applyFont="1" applyFill="1" applyProtection="1">
      <protection locked="0"/>
    </xf>
    <xf numFmtId="4" fontId="52" fillId="0" borderId="0" xfId="0" applyNumberFormat="1" applyFont="1" applyProtection="1"/>
    <xf numFmtId="0" fontId="52" fillId="5" borderId="0" xfId="0" applyFont="1" applyFill="1" applyAlignment="1" applyProtection="1">
      <alignment horizontal="center"/>
    </xf>
    <xf numFmtId="4" fontId="52" fillId="5" borderId="0" xfId="0" applyNumberFormat="1" applyFont="1" applyFill="1" applyProtection="1"/>
    <xf numFmtId="0" fontId="52" fillId="5" borderId="0" xfId="0" applyFont="1" applyFill="1" applyAlignment="1" applyProtection="1">
      <alignment horizontal="center"/>
      <protection locked="0"/>
    </xf>
    <xf numFmtId="0" fontId="52" fillId="12" borderId="0" xfId="0" applyFont="1" applyFill="1" applyAlignment="1" applyProtection="1">
      <alignment horizontal="center"/>
    </xf>
    <xf numFmtId="4" fontId="52" fillId="12" borderId="0" xfId="0" applyNumberFormat="1" applyFont="1" applyFill="1" applyAlignment="1" applyProtection="1">
      <alignment horizontal="center"/>
    </xf>
    <xf numFmtId="0" fontId="52" fillId="12" borderId="0" xfId="0" applyFont="1" applyFill="1" applyAlignment="1" applyProtection="1">
      <alignment horizontal="center"/>
      <protection locked="0"/>
    </xf>
    <xf numFmtId="0" fontId="51" fillId="12" borderId="0" xfId="0" applyFont="1" applyFill="1" applyAlignment="1" applyProtection="1">
      <alignment horizontal="center"/>
      <protection locked="0"/>
    </xf>
    <xf numFmtId="0" fontId="52" fillId="12" borderId="0" xfId="0" applyFont="1" applyFill="1" applyProtection="1"/>
    <xf numFmtId="0" fontId="52" fillId="12" borderId="0" xfId="0" applyFont="1" applyFill="1" applyProtection="1">
      <protection locked="0"/>
    </xf>
    <xf numFmtId="0" fontId="51" fillId="12" borderId="0" xfId="0" applyFont="1" applyFill="1" applyProtection="1">
      <protection locked="0"/>
    </xf>
    <xf numFmtId="0" fontId="54" fillId="25" borderId="19" xfId="0" applyFont="1" applyFill="1" applyBorder="1" applyAlignment="1" applyProtection="1">
      <alignment horizontal="center" vertical="center" wrapText="1"/>
    </xf>
    <xf numFmtId="0" fontId="50" fillId="5" borderId="33" xfId="0" applyFont="1" applyFill="1" applyBorder="1" applyAlignment="1" applyProtection="1">
      <alignment wrapText="1"/>
    </xf>
    <xf numFmtId="0" fontId="10" fillId="5" borderId="35" xfId="0" applyFont="1" applyFill="1" applyBorder="1" applyAlignment="1" applyProtection="1">
      <alignment vertical="center" wrapText="1"/>
    </xf>
    <xf numFmtId="0" fontId="10" fillId="5" borderId="30" xfId="0" applyFont="1" applyFill="1" applyBorder="1" applyAlignment="1" applyProtection="1">
      <alignment vertical="center" wrapText="1"/>
    </xf>
    <xf numFmtId="0" fontId="10" fillId="5" borderId="23" xfId="0" applyFont="1" applyFill="1" applyBorder="1" applyAlignment="1" applyProtection="1">
      <alignment vertical="center" wrapText="1"/>
    </xf>
    <xf numFmtId="0" fontId="10" fillId="5" borderId="2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vertical="center" wrapText="1"/>
    </xf>
    <xf numFmtId="0" fontId="10" fillId="5" borderId="8" xfId="0" applyFont="1" applyFill="1" applyBorder="1" applyAlignment="1" applyProtection="1">
      <alignment vertical="center" wrapText="1"/>
    </xf>
    <xf numFmtId="0" fontId="10" fillId="5" borderId="36" xfId="0" applyFont="1" applyFill="1" applyBorder="1" applyAlignment="1" applyProtection="1">
      <alignment vertical="center" wrapText="1"/>
    </xf>
    <xf numFmtId="0" fontId="10" fillId="5" borderId="31" xfId="0" applyFont="1" applyFill="1" applyBorder="1" applyAlignment="1" applyProtection="1">
      <alignment vertical="center" wrapText="1"/>
    </xf>
    <xf numFmtId="0" fontId="10" fillId="5" borderId="32" xfId="0" applyFont="1" applyFill="1" applyBorder="1" applyAlignment="1" applyProtection="1">
      <alignment vertical="center" wrapText="1"/>
    </xf>
    <xf numFmtId="0" fontId="33" fillId="0" borderId="0" xfId="0" applyFont="1" applyProtection="1"/>
    <xf numFmtId="164" fontId="33" fillId="0" borderId="0" xfId="0" applyNumberFormat="1" applyFont="1" applyProtection="1"/>
    <xf numFmtId="0" fontId="56" fillId="2" borderId="8" xfId="0" applyFont="1" applyFill="1" applyBorder="1" applyAlignment="1" applyProtection="1">
      <alignment horizontal="center" vertical="center" wrapText="1"/>
    </xf>
    <xf numFmtId="0" fontId="56" fillId="2" borderId="24" xfId="0" applyFont="1" applyFill="1" applyBorder="1" applyAlignment="1" applyProtection="1">
      <alignment horizontal="center" vertical="center" wrapText="1"/>
    </xf>
    <xf numFmtId="0" fontId="33" fillId="5" borderId="0" xfId="0" applyFont="1" applyFill="1" applyProtection="1"/>
    <xf numFmtId="164" fontId="33" fillId="0" borderId="0" xfId="1" applyFont="1" applyProtection="1"/>
    <xf numFmtId="165" fontId="33" fillId="0" borderId="0" xfId="1" applyNumberFormat="1" applyFont="1" applyProtection="1"/>
    <xf numFmtId="0" fontId="33" fillId="5" borderId="0" xfId="0" applyFont="1" applyFill="1" applyAlignment="1" applyProtection="1">
      <alignment horizontal="center"/>
    </xf>
    <xf numFmtId="165" fontId="33" fillId="5" borderId="0" xfId="1" applyNumberFormat="1" applyFont="1" applyFill="1" applyProtection="1"/>
    <xf numFmtId="0" fontId="33" fillId="12" borderId="0" xfId="0" applyFont="1" applyFill="1" applyAlignment="1" applyProtection="1">
      <alignment horizontal="center"/>
    </xf>
    <xf numFmtId="0" fontId="33" fillId="12" borderId="0" xfId="0" applyFont="1" applyFill="1" applyProtection="1"/>
    <xf numFmtId="0" fontId="39" fillId="14" borderId="0" xfId="0" applyFont="1" applyFill="1" applyBorder="1" applyAlignment="1" applyProtection="1">
      <alignment horizontal="left" vertical="top" wrapText="1"/>
    </xf>
    <xf numFmtId="0" fontId="39" fillId="16" borderId="0" xfId="0" applyFont="1" applyFill="1" applyBorder="1" applyAlignment="1" applyProtection="1">
      <alignment horizontal="center" vertical="center" wrapText="1"/>
    </xf>
    <xf numFmtId="0" fontId="39" fillId="16" borderId="0" xfId="0" applyFont="1" applyFill="1" applyBorder="1" applyAlignment="1" applyProtection="1">
      <alignment horizontal="center" vertical="center" wrapText="1"/>
      <protection locked="0"/>
    </xf>
    <xf numFmtId="0" fontId="21" fillId="22" borderId="0" xfId="0" applyFont="1" applyFill="1" applyBorder="1" applyAlignment="1" applyProtection="1">
      <alignment horizontal="center" vertical="center" wrapText="1"/>
      <protection locked="0"/>
    </xf>
    <xf numFmtId="0" fontId="47" fillId="14" borderId="0" xfId="0" applyFont="1" applyFill="1" applyBorder="1" applyAlignment="1" applyProtection="1">
      <alignment horizontal="center" vertical="center" wrapText="1"/>
    </xf>
    <xf numFmtId="0" fontId="23" fillId="14" borderId="0" xfId="0" applyFont="1" applyFill="1" applyBorder="1" applyAlignment="1" applyProtection="1">
      <alignment horizontal="center" vertical="center" wrapText="1"/>
      <protection locked="0"/>
    </xf>
    <xf numFmtId="0" fontId="25" fillId="15" borderId="0" xfId="0" applyFont="1" applyFill="1" applyBorder="1" applyAlignment="1" applyProtection="1">
      <alignment horizontal="center" vertical="center" wrapText="1"/>
    </xf>
    <xf numFmtId="0" fontId="24" fillId="16" borderId="47" xfId="0" applyFont="1" applyFill="1" applyBorder="1" applyAlignment="1" applyProtection="1">
      <alignment horizontal="center" vertical="center" wrapText="1"/>
    </xf>
    <xf numFmtId="0" fontId="24" fillId="16" borderId="0" xfId="0" applyFont="1" applyFill="1" applyBorder="1" applyAlignment="1" applyProtection="1">
      <alignment horizontal="center" vertical="center" wrapText="1"/>
    </xf>
    <xf numFmtId="0" fontId="24" fillId="14" borderId="0" xfId="0" applyFont="1" applyFill="1" applyBorder="1" applyAlignment="1" applyProtection="1">
      <alignment horizontal="center" vertical="center" wrapText="1"/>
    </xf>
    <xf numFmtId="0" fontId="39" fillId="14" borderId="0" xfId="0" applyFont="1" applyFill="1" applyBorder="1" applyAlignment="1" applyProtection="1">
      <alignment horizontal="right" vertical="center" wrapText="1"/>
    </xf>
    <xf numFmtId="168" fontId="42" fillId="20" borderId="0" xfId="1" applyNumberFormat="1" applyFont="1" applyFill="1" applyBorder="1" applyAlignment="1" applyProtection="1">
      <alignment horizontal="center" vertical="center" wrapText="1"/>
    </xf>
    <xf numFmtId="0" fontId="41" fillId="13" borderId="0" xfId="0" applyFont="1" applyFill="1" applyBorder="1" applyAlignment="1" applyProtection="1">
      <alignment horizontal="center" vertical="center"/>
    </xf>
    <xf numFmtId="0" fontId="26" fillId="14" borderId="0" xfId="0" applyFont="1" applyFill="1" applyBorder="1" applyAlignment="1" applyProtection="1">
      <alignment horizontal="center" vertical="center" wrapText="1"/>
    </xf>
    <xf numFmtId="0" fontId="43" fillId="14" borderId="0" xfId="0" applyFont="1" applyFill="1" applyBorder="1" applyAlignment="1" applyProtection="1">
      <alignment horizontal="center" vertical="center" wrapText="1"/>
    </xf>
    <xf numFmtId="164" fontId="46" fillId="17" borderId="0" xfId="0" applyNumberFormat="1" applyFont="1" applyFill="1" applyBorder="1" applyAlignment="1" applyProtection="1">
      <alignment horizontal="center" vertical="center" wrapText="1"/>
    </xf>
    <xf numFmtId="0" fontId="46" fillId="17" borderId="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53" fillId="24" borderId="50" xfId="2" applyFont="1" applyFill="1" applyBorder="1" applyAlignment="1" applyProtection="1">
      <alignment horizontal="center" vertical="center" wrapText="1"/>
    </xf>
    <xf numFmtId="0" fontId="53" fillId="24" borderId="49" xfId="2" applyFont="1" applyFill="1" applyBorder="1" applyAlignment="1" applyProtection="1">
      <alignment horizontal="center" vertical="center" wrapText="1"/>
    </xf>
    <xf numFmtId="0" fontId="53" fillId="24" borderId="51" xfId="2" applyFont="1" applyFill="1" applyBorder="1" applyAlignment="1" applyProtection="1">
      <alignment horizontal="center" vertical="center" wrapText="1"/>
    </xf>
    <xf numFmtId="0" fontId="53" fillId="24" borderId="0" xfId="2" applyFont="1" applyFill="1" applyBorder="1" applyAlignment="1" applyProtection="1">
      <alignment horizontal="center" vertical="center" wrapText="1"/>
    </xf>
    <xf numFmtId="0" fontId="53" fillId="24" borderId="52" xfId="2" applyFont="1" applyFill="1" applyBorder="1" applyAlignment="1" applyProtection="1">
      <alignment horizontal="center" vertical="center" wrapText="1"/>
    </xf>
    <xf numFmtId="0" fontId="53" fillId="24" borderId="31" xfId="2" applyFont="1" applyFill="1" applyBorder="1" applyAlignment="1" applyProtection="1">
      <alignment horizontal="center" vertical="center" wrapText="1"/>
    </xf>
    <xf numFmtId="0" fontId="16" fillId="9" borderId="34" xfId="0" applyFont="1" applyFill="1" applyBorder="1" applyAlignment="1" applyProtection="1">
      <alignment horizontal="left" wrapText="1"/>
    </xf>
    <xf numFmtId="0" fontId="16" fillId="9" borderId="3" xfId="0" applyFont="1" applyFill="1" applyBorder="1" applyAlignment="1" applyProtection="1">
      <alignment horizontal="left" wrapText="1"/>
    </xf>
    <xf numFmtId="0" fontId="16" fillId="3" borderId="37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3" fillId="10" borderId="14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6" fillId="6" borderId="38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14" fontId="17" fillId="4" borderId="17" xfId="0" applyNumberFormat="1" applyFont="1" applyFill="1" applyBorder="1" applyAlignment="1" applyProtection="1">
      <alignment horizontal="center" vertical="center"/>
    </xf>
    <xf numFmtId="14" fontId="17" fillId="4" borderId="15" xfId="0" applyNumberFormat="1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</xf>
    <xf numFmtId="0" fontId="13" fillId="2" borderId="9" xfId="2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57" fillId="23" borderId="37" xfId="0" applyFont="1" applyFill="1" applyBorder="1" applyAlignment="1" applyProtection="1">
      <alignment horizontal="center" wrapText="1"/>
    </xf>
    <xf numFmtId="0" fontId="57" fillId="23" borderId="14" xfId="0" applyFont="1" applyFill="1" applyBorder="1" applyAlignment="1" applyProtection="1">
      <alignment horizontal="center" wrapText="1"/>
    </xf>
    <xf numFmtId="0" fontId="58" fillId="5" borderId="0" xfId="0" applyFont="1" applyFill="1" applyProtection="1"/>
    <xf numFmtId="0" fontId="59" fillId="12" borderId="0" xfId="0" applyFont="1" applyFill="1" applyAlignment="1" applyProtection="1">
      <alignment horizontal="center"/>
    </xf>
    <xf numFmtId="0" fontId="59" fillId="5" borderId="0" xfId="0" applyFont="1" applyFill="1" applyAlignment="1" applyProtection="1">
      <alignment horizontal="center"/>
    </xf>
    <xf numFmtId="0" fontId="58" fillId="0" borderId="0" xfId="0" applyFont="1" applyProtection="1"/>
    <xf numFmtId="164" fontId="58" fillId="0" borderId="0" xfId="1" applyFont="1" applyProtection="1"/>
    <xf numFmtId="0" fontId="58" fillId="12" borderId="0" xfId="0" applyFont="1" applyFill="1" applyProtection="1"/>
    <xf numFmtId="164" fontId="58" fillId="0" borderId="0" xfId="0" applyNumberFormat="1" applyFont="1" applyProtection="1"/>
    <xf numFmtId="0" fontId="58" fillId="0" borderId="0" xfId="0" applyFont="1" applyAlignment="1" applyProtection="1">
      <alignment horizontal="center"/>
    </xf>
    <xf numFmtId="165" fontId="58" fillId="0" borderId="0" xfId="1" applyNumberFormat="1" applyFont="1" applyProtection="1"/>
    <xf numFmtId="0" fontId="58" fillId="12" borderId="0" xfId="0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61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 tint="-4.9989318521683403E-2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2"/>
      </font>
    </dxf>
    <dxf>
      <font>
        <color theme="0" tint="-0.24994659260841701"/>
      </font>
    </dxf>
    <dxf>
      <font>
        <color theme="0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FBFBF"/>
      </font>
    </dxf>
    <dxf>
      <font>
        <color rgb="FFFFFFFF"/>
      </font>
    </dxf>
    <dxf>
      <font>
        <color rgb="FFD9D9D9"/>
      </font>
    </dxf>
    <dxf>
      <font>
        <color rgb="FFFFFFFF"/>
      </font>
    </dxf>
    <dxf>
      <font>
        <color rgb="FFD9D9D9"/>
      </font>
    </dxf>
    <dxf>
      <font>
        <color rgb="FFFFFFFF"/>
      </font>
    </dxf>
    <dxf>
      <font>
        <color rgb="FFFFFFFF"/>
      </font>
    </dxf>
    <dxf>
      <font>
        <color rgb="FFE7E6E6"/>
      </font>
    </dxf>
    <dxf>
      <font>
        <color rgb="FFBFBFB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D9D9D9"/>
      </font>
    </dxf>
    <dxf>
      <font>
        <color theme="0"/>
      </font>
    </dxf>
    <dxf>
      <font>
        <color theme="4" tint="0.79998168889431442"/>
      </font>
    </dxf>
    <dxf>
      <font>
        <color theme="4" tint="0.59996337778862885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mruColors>
      <color rgb="FF800000"/>
      <color rgb="FFCC0000"/>
      <color rgb="FFFFFF99"/>
      <color rgb="FFFFFFCC"/>
      <color rgb="FFEAEAEA"/>
      <color rgb="FFFFFFFF"/>
      <color rgb="FFCCEC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illixsports.com/request-for-discount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12</xdr:row>
      <xdr:rowOff>0</xdr:rowOff>
    </xdr:from>
    <xdr:to>
      <xdr:col>6</xdr:col>
      <xdr:colOff>9525</xdr:colOff>
      <xdr:row>1048576</xdr:row>
      <xdr:rowOff>161925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724400"/>
          <a:ext cx="276225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495956</xdr:colOff>
      <xdr:row>2</xdr:row>
      <xdr:rowOff>47328</xdr:rowOff>
    </xdr:from>
    <xdr:to>
      <xdr:col>7</xdr:col>
      <xdr:colOff>601566</xdr:colOff>
      <xdr:row>2</xdr:row>
      <xdr:rowOff>472883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2810" y="457889"/>
          <a:ext cx="1054826" cy="4255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RFORM_CALCULATOR/PRICE%20CALCULATOR%20205_X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56af835ef133c6e/A%20ORDER%20FORM%20EMBED/PRICE%20CALCULATOR%20VERSION%20205_X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CE%20CALCULATOR%20VERSION%20205_X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PRICE%20CALCULATOR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alculator"/>
      <sheetName val="ORDER FORM"/>
    </sheetNames>
    <sheetDataSet>
      <sheetData sheetId="0"/>
      <sheetData sheetId="1">
        <row r="3">
          <cell r="V3">
            <v>1</v>
          </cell>
          <cell r="W3">
            <v>885</v>
          </cell>
          <cell r="X3">
            <v>1185</v>
          </cell>
          <cell r="Y3">
            <v>1635</v>
          </cell>
          <cell r="Z3">
            <v>2685</v>
          </cell>
          <cell r="AA3">
            <v>2835</v>
          </cell>
          <cell r="AB3">
            <v>180</v>
          </cell>
          <cell r="BH3" t="str">
            <v>Afghanistan </v>
          </cell>
          <cell r="BI3">
            <v>5</v>
          </cell>
        </row>
        <row r="4">
          <cell r="V4">
            <v>2</v>
          </cell>
          <cell r="W4">
            <v>1035</v>
          </cell>
          <cell r="X4">
            <v>1485</v>
          </cell>
          <cell r="Y4">
            <v>2085</v>
          </cell>
          <cell r="Z4">
            <v>3285</v>
          </cell>
          <cell r="AA4">
            <v>3585</v>
          </cell>
          <cell r="AB4">
            <v>215</v>
          </cell>
          <cell r="BH4" t="str">
            <v xml:space="preserve">Albania  </v>
          </cell>
          <cell r="BI4">
            <v>5</v>
          </cell>
        </row>
        <row r="5">
          <cell r="V5">
            <v>3</v>
          </cell>
          <cell r="W5">
            <v>1335</v>
          </cell>
          <cell r="X5">
            <v>1635</v>
          </cell>
          <cell r="Y5">
            <v>2685</v>
          </cell>
          <cell r="Z5">
            <v>4335</v>
          </cell>
          <cell r="AA5">
            <v>5085</v>
          </cell>
          <cell r="AB5">
            <v>215</v>
          </cell>
          <cell r="BH5" t="str">
            <v>Algeria </v>
          </cell>
          <cell r="BI5">
            <v>5</v>
          </cell>
        </row>
        <row r="6">
          <cell r="V6">
            <v>4</v>
          </cell>
          <cell r="W6">
            <v>2235</v>
          </cell>
          <cell r="X6">
            <v>2835</v>
          </cell>
          <cell r="Y6">
            <v>4335</v>
          </cell>
          <cell r="Z6">
            <v>5535</v>
          </cell>
          <cell r="AA6">
            <v>7185</v>
          </cell>
          <cell r="AB6">
            <v>300</v>
          </cell>
          <cell r="BH6" t="str">
            <v>American Samoa </v>
          </cell>
          <cell r="BI6">
            <v>5</v>
          </cell>
        </row>
        <row r="7">
          <cell r="V7">
            <v>5</v>
          </cell>
          <cell r="W7">
            <v>2235</v>
          </cell>
          <cell r="X7">
            <v>2835</v>
          </cell>
          <cell r="Y7">
            <v>4335</v>
          </cell>
          <cell r="Z7">
            <v>5535</v>
          </cell>
          <cell r="AA7">
            <v>7185</v>
          </cell>
          <cell r="AB7">
            <v>400</v>
          </cell>
          <cell r="BH7" t="str">
            <v>Andorra </v>
          </cell>
          <cell r="BI7">
            <v>5</v>
          </cell>
        </row>
        <row r="8">
          <cell r="V8">
            <v>6</v>
          </cell>
          <cell r="W8">
            <v>2235</v>
          </cell>
          <cell r="X8">
            <v>2835</v>
          </cell>
          <cell r="Y8">
            <v>4335</v>
          </cell>
          <cell r="Z8">
            <v>5535</v>
          </cell>
          <cell r="AA8">
            <v>7185</v>
          </cell>
          <cell r="AB8">
            <v>500</v>
          </cell>
          <cell r="BH8" t="str">
            <v xml:space="preserve">Angola  </v>
          </cell>
          <cell r="BI8">
            <v>5</v>
          </cell>
        </row>
        <row r="9">
          <cell r="V9">
            <v>7</v>
          </cell>
          <cell r="W9">
            <v>3285</v>
          </cell>
          <cell r="X9">
            <v>4035</v>
          </cell>
          <cell r="Y9">
            <v>5835</v>
          </cell>
          <cell r="Z9">
            <v>6585</v>
          </cell>
          <cell r="AA9">
            <v>11385</v>
          </cell>
          <cell r="AB9">
            <v>600</v>
          </cell>
          <cell r="BH9" t="str">
            <v xml:space="preserve">Anguilla  </v>
          </cell>
          <cell r="BI9">
            <v>5</v>
          </cell>
        </row>
        <row r="10">
          <cell r="V10">
            <v>8</v>
          </cell>
          <cell r="W10">
            <v>3285</v>
          </cell>
          <cell r="X10">
            <v>4035</v>
          </cell>
          <cell r="Y10">
            <v>5835</v>
          </cell>
          <cell r="Z10">
            <v>6585</v>
          </cell>
          <cell r="AA10">
            <v>11385</v>
          </cell>
          <cell r="AB10">
            <v>700</v>
          </cell>
          <cell r="BH10" t="str">
            <v xml:space="preserve">Antigua  </v>
          </cell>
          <cell r="BI10">
            <v>5</v>
          </cell>
        </row>
        <row r="11">
          <cell r="V11">
            <v>9</v>
          </cell>
          <cell r="W11">
            <v>3285</v>
          </cell>
          <cell r="X11">
            <v>4035</v>
          </cell>
          <cell r="Y11">
            <v>5835</v>
          </cell>
          <cell r="Z11">
            <v>6585</v>
          </cell>
          <cell r="AA11">
            <v>11385</v>
          </cell>
          <cell r="AB11">
            <v>800</v>
          </cell>
          <cell r="BH11" t="str">
            <v>Argentina </v>
          </cell>
          <cell r="BI11">
            <v>5</v>
          </cell>
        </row>
        <row r="12">
          <cell r="V12">
            <v>10</v>
          </cell>
          <cell r="W12">
            <v>3285</v>
          </cell>
          <cell r="X12">
            <v>4035</v>
          </cell>
          <cell r="Y12">
            <v>5835</v>
          </cell>
          <cell r="Z12">
            <v>6585</v>
          </cell>
          <cell r="AA12">
            <v>11385</v>
          </cell>
          <cell r="AB12">
            <v>900</v>
          </cell>
          <cell r="BH12" t="str">
            <v>Armenia </v>
          </cell>
          <cell r="BI12">
            <v>5</v>
          </cell>
        </row>
        <row r="13">
          <cell r="V13">
            <v>11</v>
          </cell>
          <cell r="W13">
            <v>3285</v>
          </cell>
          <cell r="X13">
            <v>4035</v>
          </cell>
          <cell r="Y13">
            <v>5835</v>
          </cell>
          <cell r="Z13">
            <v>6585</v>
          </cell>
          <cell r="AA13">
            <v>11385</v>
          </cell>
          <cell r="AB13">
            <v>1000</v>
          </cell>
          <cell r="BH13" t="str">
            <v>Aruba </v>
          </cell>
          <cell r="BI13">
            <v>5</v>
          </cell>
        </row>
        <row r="14">
          <cell r="V14">
            <v>12</v>
          </cell>
          <cell r="W14">
            <v>4035</v>
          </cell>
          <cell r="X14">
            <v>5085</v>
          </cell>
          <cell r="Y14">
            <v>7635</v>
          </cell>
          <cell r="Z14">
            <v>8085</v>
          </cell>
          <cell r="AA14">
            <v>15435</v>
          </cell>
          <cell r="AB14">
            <v>1100</v>
          </cell>
          <cell r="BH14" t="str">
            <v xml:space="preserve">Australia  </v>
          </cell>
          <cell r="BI14">
            <v>2</v>
          </cell>
        </row>
        <row r="15">
          <cell r="V15">
            <v>13</v>
          </cell>
          <cell r="W15">
            <v>4035</v>
          </cell>
          <cell r="X15">
            <v>5085</v>
          </cell>
          <cell r="Y15">
            <v>7635</v>
          </cell>
          <cell r="Z15">
            <v>8085</v>
          </cell>
          <cell r="AA15">
            <v>15435</v>
          </cell>
          <cell r="AB15">
            <v>1200</v>
          </cell>
          <cell r="BH15" t="str">
            <v xml:space="preserve">Austria  </v>
          </cell>
          <cell r="BI15">
            <v>5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BH16">
            <v>0</v>
          </cell>
          <cell r="BI16">
            <v>0</v>
          </cell>
        </row>
        <row r="17">
          <cell r="V17">
            <v>14</v>
          </cell>
          <cell r="W17">
            <v>4035</v>
          </cell>
          <cell r="X17">
            <v>5085</v>
          </cell>
          <cell r="Y17">
            <v>7635</v>
          </cell>
          <cell r="Z17">
            <v>8085</v>
          </cell>
          <cell r="AA17">
            <v>15435</v>
          </cell>
          <cell r="AB17">
            <v>1300</v>
          </cell>
          <cell r="BH17" t="str">
            <v xml:space="preserve">Azerbaijan  </v>
          </cell>
          <cell r="BI17">
            <v>5</v>
          </cell>
        </row>
        <row r="18">
          <cell r="V18">
            <v>15</v>
          </cell>
          <cell r="W18">
            <v>4035</v>
          </cell>
          <cell r="X18">
            <v>5085</v>
          </cell>
          <cell r="Y18">
            <v>7635</v>
          </cell>
          <cell r="Z18">
            <v>8085</v>
          </cell>
          <cell r="AA18">
            <v>15435</v>
          </cell>
          <cell r="AB18">
            <v>1400</v>
          </cell>
          <cell r="BH18" t="str">
            <v xml:space="preserve">Bahrain  </v>
          </cell>
          <cell r="BI18">
            <v>5</v>
          </cell>
        </row>
        <row r="19">
          <cell r="V19">
            <v>16</v>
          </cell>
          <cell r="W19">
            <v>4035</v>
          </cell>
          <cell r="X19">
            <v>5085</v>
          </cell>
          <cell r="Y19">
            <v>7635</v>
          </cell>
          <cell r="Z19">
            <v>8085</v>
          </cell>
          <cell r="AA19">
            <v>15435</v>
          </cell>
          <cell r="AB19">
            <v>1500</v>
          </cell>
          <cell r="BH19" t="str">
            <v xml:space="preserve">Bangladesh  </v>
          </cell>
          <cell r="BI19">
            <v>5</v>
          </cell>
        </row>
        <row r="20">
          <cell r="V20">
            <v>17</v>
          </cell>
          <cell r="W20">
            <v>5985</v>
          </cell>
          <cell r="X20">
            <v>6285</v>
          </cell>
          <cell r="Y20">
            <v>10635</v>
          </cell>
          <cell r="Z20">
            <v>10935</v>
          </cell>
          <cell r="AA20">
            <v>19635</v>
          </cell>
          <cell r="AB20">
            <v>1600</v>
          </cell>
          <cell r="BH20" t="str">
            <v xml:space="preserve">Barbados  </v>
          </cell>
          <cell r="BI20">
            <v>5</v>
          </cell>
        </row>
        <row r="21">
          <cell r="V21">
            <v>18</v>
          </cell>
          <cell r="W21">
            <v>5985</v>
          </cell>
          <cell r="X21">
            <v>6285</v>
          </cell>
          <cell r="Y21">
            <v>10635</v>
          </cell>
          <cell r="Z21">
            <v>10935</v>
          </cell>
          <cell r="AA21">
            <v>19635</v>
          </cell>
          <cell r="AB21">
            <v>1700</v>
          </cell>
          <cell r="BH21" t="str">
            <v xml:space="preserve">Benin  </v>
          </cell>
          <cell r="BI21">
            <v>5</v>
          </cell>
        </row>
        <row r="22">
          <cell r="V22">
            <v>19</v>
          </cell>
          <cell r="W22">
            <v>5985</v>
          </cell>
          <cell r="X22">
            <v>6285</v>
          </cell>
          <cell r="Y22">
            <v>10635</v>
          </cell>
          <cell r="Z22">
            <v>10935</v>
          </cell>
          <cell r="AA22">
            <v>19635</v>
          </cell>
          <cell r="AB22">
            <v>1800</v>
          </cell>
          <cell r="BH22" t="str">
            <v xml:space="preserve">Bermuda  </v>
          </cell>
          <cell r="BI22">
            <v>5</v>
          </cell>
        </row>
        <row r="23">
          <cell r="V23">
            <v>20</v>
          </cell>
          <cell r="W23">
            <v>5985</v>
          </cell>
          <cell r="X23">
            <v>6285</v>
          </cell>
          <cell r="Y23">
            <v>10635</v>
          </cell>
          <cell r="Z23">
            <v>10935</v>
          </cell>
          <cell r="AA23">
            <v>19635</v>
          </cell>
          <cell r="AB23">
            <v>1900</v>
          </cell>
          <cell r="BH23" t="str">
            <v>Bhutan </v>
          </cell>
          <cell r="BI23">
            <v>2</v>
          </cell>
        </row>
        <row r="24">
          <cell r="V24">
            <v>21</v>
          </cell>
          <cell r="W24">
            <v>5985</v>
          </cell>
          <cell r="X24">
            <v>6285</v>
          </cell>
          <cell r="Y24">
            <v>10635</v>
          </cell>
          <cell r="Z24">
            <v>10935</v>
          </cell>
          <cell r="AA24">
            <v>19635</v>
          </cell>
          <cell r="AB24">
            <v>2000</v>
          </cell>
          <cell r="BH24" t="str">
            <v>Bolivia </v>
          </cell>
          <cell r="BI24">
            <v>5</v>
          </cell>
        </row>
        <row r="25">
          <cell r="V25">
            <v>22</v>
          </cell>
          <cell r="W25">
            <v>6135</v>
          </cell>
          <cell r="X25">
            <v>8235</v>
          </cell>
          <cell r="Y25">
            <v>10935</v>
          </cell>
          <cell r="Z25">
            <v>11085</v>
          </cell>
          <cell r="AA25">
            <v>20085</v>
          </cell>
          <cell r="AB25">
            <v>2100</v>
          </cell>
          <cell r="BH25" t="str">
            <v>Bonaire </v>
          </cell>
          <cell r="BI25">
            <v>5</v>
          </cell>
        </row>
        <row r="26">
          <cell r="V26">
            <v>23</v>
          </cell>
          <cell r="W26">
            <v>6135</v>
          </cell>
          <cell r="X26">
            <v>8235</v>
          </cell>
          <cell r="Y26">
            <v>10935</v>
          </cell>
          <cell r="Z26">
            <v>11085</v>
          </cell>
          <cell r="AA26">
            <v>20085</v>
          </cell>
          <cell r="AB26">
            <v>2200</v>
          </cell>
          <cell r="BH26" t="str">
            <v>Bosnia and Herzegovina </v>
          </cell>
          <cell r="BI26">
            <v>5</v>
          </cell>
        </row>
        <row r="27">
          <cell r="V27">
            <v>24</v>
          </cell>
          <cell r="W27">
            <v>6135</v>
          </cell>
          <cell r="X27">
            <v>8235</v>
          </cell>
          <cell r="Y27">
            <v>10935</v>
          </cell>
          <cell r="Z27">
            <v>11085</v>
          </cell>
          <cell r="AA27">
            <v>20085</v>
          </cell>
          <cell r="AB27">
            <v>2300</v>
          </cell>
          <cell r="BH27" t="str">
            <v>Brazil </v>
          </cell>
          <cell r="BI27">
            <v>5</v>
          </cell>
        </row>
        <row r="28">
          <cell r="V28">
            <v>25</v>
          </cell>
          <cell r="W28">
            <v>6135</v>
          </cell>
          <cell r="X28">
            <v>8235</v>
          </cell>
          <cell r="Y28">
            <v>10935</v>
          </cell>
          <cell r="Z28">
            <v>11085</v>
          </cell>
          <cell r="AA28">
            <v>20085</v>
          </cell>
          <cell r="AB28">
            <v>2400</v>
          </cell>
          <cell r="BH28" t="str">
            <v>Brunei </v>
          </cell>
          <cell r="BI28">
            <v>2</v>
          </cell>
        </row>
        <row r="29">
          <cell r="V29">
            <v>26</v>
          </cell>
          <cell r="W29">
            <v>6135</v>
          </cell>
          <cell r="X29">
            <v>8235</v>
          </cell>
          <cell r="Y29">
            <v>10935</v>
          </cell>
          <cell r="Z29">
            <v>11085</v>
          </cell>
          <cell r="AA29">
            <v>20085</v>
          </cell>
          <cell r="AB29">
            <v>2500</v>
          </cell>
          <cell r="BH29" t="str">
            <v>Bulgaria </v>
          </cell>
          <cell r="BI29">
            <v>5</v>
          </cell>
        </row>
        <row r="30">
          <cell r="V30">
            <v>27</v>
          </cell>
          <cell r="W30">
            <v>8370</v>
          </cell>
          <cell r="X30">
            <v>11070</v>
          </cell>
          <cell r="Y30">
            <v>15270</v>
          </cell>
          <cell r="Z30">
            <v>16620</v>
          </cell>
          <cell r="AA30">
            <v>27270</v>
          </cell>
          <cell r="AB30">
            <v>2340</v>
          </cell>
          <cell r="BH30" t="str">
            <v>Burkina Faso </v>
          </cell>
          <cell r="BI30">
            <v>5</v>
          </cell>
        </row>
        <row r="31">
          <cell r="V31">
            <v>28</v>
          </cell>
          <cell r="W31">
            <v>8370</v>
          </cell>
          <cell r="X31">
            <v>11070</v>
          </cell>
          <cell r="Y31">
            <v>15270</v>
          </cell>
          <cell r="Z31">
            <v>16620</v>
          </cell>
          <cell r="AA31">
            <v>27270</v>
          </cell>
          <cell r="AB31">
            <v>2430</v>
          </cell>
          <cell r="BH31" t="str">
            <v>Burundi </v>
          </cell>
          <cell r="BI31">
            <v>5</v>
          </cell>
        </row>
        <row r="32">
          <cell r="V32">
            <v>29</v>
          </cell>
          <cell r="W32">
            <v>8370</v>
          </cell>
          <cell r="X32">
            <v>11070</v>
          </cell>
          <cell r="Y32">
            <v>15270</v>
          </cell>
          <cell r="Z32">
            <v>16620</v>
          </cell>
          <cell r="AA32">
            <v>27270</v>
          </cell>
          <cell r="AB32">
            <v>2520</v>
          </cell>
          <cell r="BH32" t="str">
            <v>Cambodia </v>
          </cell>
          <cell r="BI32">
            <v>2</v>
          </cell>
        </row>
        <row r="33">
          <cell r="V33">
            <v>30</v>
          </cell>
          <cell r="W33">
            <v>8370</v>
          </cell>
          <cell r="X33">
            <v>11070</v>
          </cell>
          <cell r="Y33">
            <v>15270</v>
          </cell>
          <cell r="Z33">
            <v>16620</v>
          </cell>
          <cell r="AA33">
            <v>27270</v>
          </cell>
          <cell r="AB33">
            <v>2610</v>
          </cell>
          <cell r="BH33" t="str">
            <v>Cameroon</v>
          </cell>
          <cell r="BI33">
            <v>5</v>
          </cell>
        </row>
        <row r="34">
          <cell r="V34">
            <v>31</v>
          </cell>
          <cell r="W34">
            <v>8370</v>
          </cell>
          <cell r="X34">
            <v>11070</v>
          </cell>
          <cell r="Y34">
            <v>15270</v>
          </cell>
          <cell r="Z34">
            <v>16620</v>
          </cell>
          <cell r="AA34">
            <v>27270</v>
          </cell>
          <cell r="AB34">
            <v>2700</v>
          </cell>
          <cell r="BH34" t="str">
            <v>Canada</v>
          </cell>
          <cell r="BI34">
            <v>3</v>
          </cell>
        </row>
        <row r="35">
          <cell r="V35">
            <v>32</v>
          </cell>
          <cell r="W35">
            <v>9420</v>
          </cell>
          <cell r="X35">
            <v>12270</v>
          </cell>
          <cell r="Y35">
            <v>16770</v>
          </cell>
          <cell r="Z35">
            <v>17670</v>
          </cell>
          <cell r="AA35">
            <v>35520</v>
          </cell>
          <cell r="AB35">
            <v>2790</v>
          </cell>
          <cell r="BH35" t="str">
            <v>Canary Islands, The</v>
          </cell>
          <cell r="BI35">
            <v>5</v>
          </cell>
        </row>
        <row r="36">
          <cell r="V36">
            <v>33</v>
          </cell>
          <cell r="W36">
            <v>9420</v>
          </cell>
          <cell r="X36">
            <v>12270</v>
          </cell>
          <cell r="Y36">
            <v>16770</v>
          </cell>
          <cell r="Z36">
            <v>17670</v>
          </cell>
          <cell r="AA36">
            <v>35520</v>
          </cell>
          <cell r="AB36">
            <v>2880</v>
          </cell>
          <cell r="BH36" t="str">
            <v>Cape Verde </v>
          </cell>
          <cell r="BI36">
            <v>5</v>
          </cell>
        </row>
        <row r="37">
          <cell r="V37">
            <v>34</v>
          </cell>
          <cell r="W37">
            <v>9420</v>
          </cell>
          <cell r="X37">
            <v>12270</v>
          </cell>
          <cell r="Y37">
            <v>16770</v>
          </cell>
          <cell r="Z37">
            <v>17670</v>
          </cell>
          <cell r="AA37">
            <v>35520</v>
          </cell>
          <cell r="AB37">
            <v>2970</v>
          </cell>
          <cell r="BH37" t="str">
            <v>Cayman Islands </v>
          </cell>
          <cell r="BI37">
            <v>5</v>
          </cell>
        </row>
        <row r="38">
          <cell r="V38">
            <v>35</v>
          </cell>
          <cell r="W38">
            <v>9420</v>
          </cell>
          <cell r="X38">
            <v>12270</v>
          </cell>
          <cell r="Y38">
            <v>16770</v>
          </cell>
          <cell r="Z38">
            <v>17670</v>
          </cell>
          <cell r="AA38">
            <v>35520</v>
          </cell>
          <cell r="AB38">
            <v>3060</v>
          </cell>
          <cell r="BH38" t="str">
            <v>Central African Rep </v>
          </cell>
          <cell r="BI38">
            <v>5</v>
          </cell>
        </row>
        <row r="39">
          <cell r="V39">
            <v>36</v>
          </cell>
          <cell r="W39">
            <v>9420</v>
          </cell>
          <cell r="X39">
            <v>12270</v>
          </cell>
          <cell r="Y39">
            <v>16770</v>
          </cell>
          <cell r="Z39">
            <v>17670</v>
          </cell>
          <cell r="AA39">
            <v>35520</v>
          </cell>
          <cell r="AB39">
            <v>3150</v>
          </cell>
          <cell r="BH39" t="str">
            <v>Chile </v>
          </cell>
          <cell r="BI39">
            <v>5</v>
          </cell>
        </row>
        <row r="40">
          <cell r="V40">
            <v>37</v>
          </cell>
          <cell r="W40">
            <v>10170</v>
          </cell>
          <cell r="X40">
            <v>13320</v>
          </cell>
          <cell r="Y40">
            <v>18570</v>
          </cell>
          <cell r="Z40">
            <v>19170</v>
          </cell>
          <cell r="AA40">
            <v>35520</v>
          </cell>
          <cell r="AB40">
            <v>3240</v>
          </cell>
          <cell r="BH40" t="str">
            <v>China </v>
          </cell>
          <cell r="BI40">
            <v>2</v>
          </cell>
        </row>
        <row r="41">
          <cell r="V41">
            <v>38</v>
          </cell>
          <cell r="W41">
            <v>10170</v>
          </cell>
          <cell r="X41">
            <v>13320</v>
          </cell>
          <cell r="Y41">
            <v>18570</v>
          </cell>
          <cell r="Z41">
            <v>19170</v>
          </cell>
          <cell r="AA41">
            <v>35520</v>
          </cell>
          <cell r="AB41">
            <v>3330</v>
          </cell>
          <cell r="BH41" t="str">
            <v>Colombia </v>
          </cell>
          <cell r="BI41">
            <v>5</v>
          </cell>
        </row>
        <row r="42">
          <cell r="V42">
            <v>39</v>
          </cell>
          <cell r="W42">
            <v>10170</v>
          </cell>
          <cell r="X42">
            <v>13320</v>
          </cell>
          <cell r="Y42">
            <v>18570</v>
          </cell>
          <cell r="Z42">
            <v>19170</v>
          </cell>
          <cell r="AA42">
            <v>35520</v>
          </cell>
          <cell r="AB42">
            <v>3420</v>
          </cell>
          <cell r="BH42" t="str">
            <v>Comoros </v>
          </cell>
          <cell r="BI42">
            <v>5</v>
          </cell>
        </row>
        <row r="43">
          <cell r="V43">
            <v>40</v>
          </cell>
          <cell r="W43">
            <v>10170</v>
          </cell>
          <cell r="X43">
            <v>13320</v>
          </cell>
          <cell r="Y43">
            <v>18570</v>
          </cell>
          <cell r="Z43">
            <v>19170</v>
          </cell>
          <cell r="AA43">
            <v>35520</v>
          </cell>
          <cell r="AB43">
            <v>3510</v>
          </cell>
          <cell r="BH43" t="str">
            <v>Congo </v>
          </cell>
          <cell r="BI43">
            <v>5</v>
          </cell>
        </row>
        <row r="44">
          <cell r="V44">
            <v>41</v>
          </cell>
          <cell r="W44">
            <v>10170</v>
          </cell>
          <cell r="X44">
            <v>13320</v>
          </cell>
          <cell r="Y44">
            <v>18570</v>
          </cell>
          <cell r="Z44">
            <v>19170</v>
          </cell>
          <cell r="AA44">
            <v>35520</v>
          </cell>
          <cell r="AB44">
            <v>3600</v>
          </cell>
          <cell r="BH44" t="str">
            <v>Cook Islands </v>
          </cell>
          <cell r="BI44">
            <v>5</v>
          </cell>
        </row>
        <row r="45">
          <cell r="V45">
            <v>42</v>
          </cell>
          <cell r="W45">
            <v>12120</v>
          </cell>
          <cell r="X45">
            <v>14520</v>
          </cell>
          <cell r="Y45">
            <v>21570</v>
          </cell>
          <cell r="Z45">
            <v>22020</v>
          </cell>
          <cell r="AA45">
            <v>39720</v>
          </cell>
          <cell r="AB45">
            <v>3280</v>
          </cell>
          <cell r="BH45" t="str">
            <v>Costa Rica </v>
          </cell>
          <cell r="BI45">
            <v>5</v>
          </cell>
        </row>
        <row r="46">
          <cell r="V46">
            <v>43</v>
          </cell>
          <cell r="W46">
            <v>12120</v>
          </cell>
          <cell r="X46">
            <v>14520</v>
          </cell>
          <cell r="Y46">
            <v>21570</v>
          </cell>
          <cell r="Z46">
            <v>22020</v>
          </cell>
          <cell r="AA46">
            <v>39720</v>
          </cell>
          <cell r="AB46">
            <v>3360</v>
          </cell>
          <cell r="BH46" t="str">
            <v>Cote D'Ivoire </v>
          </cell>
          <cell r="BI46">
            <v>5</v>
          </cell>
        </row>
        <row r="47">
          <cell r="V47">
            <v>44</v>
          </cell>
          <cell r="W47">
            <v>12120</v>
          </cell>
          <cell r="X47">
            <v>14520</v>
          </cell>
          <cell r="Y47">
            <v>21570</v>
          </cell>
          <cell r="Z47">
            <v>22020</v>
          </cell>
          <cell r="AA47">
            <v>39720</v>
          </cell>
          <cell r="AB47">
            <v>3440</v>
          </cell>
          <cell r="BH47" t="str">
            <v>Croatia </v>
          </cell>
          <cell r="BI47">
            <v>5</v>
          </cell>
        </row>
        <row r="48">
          <cell r="V48">
            <v>45</v>
          </cell>
          <cell r="W48">
            <v>12120</v>
          </cell>
          <cell r="X48">
            <v>14520</v>
          </cell>
          <cell r="Y48">
            <v>21570</v>
          </cell>
          <cell r="Z48">
            <v>22020</v>
          </cell>
          <cell r="AA48">
            <v>39720</v>
          </cell>
          <cell r="AB48">
            <v>3520</v>
          </cell>
          <cell r="BH48" t="str">
            <v>Cuba</v>
          </cell>
          <cell r="BI48">
            <v>5</v>
          </cell>
        </row>
        <row r="49">
          <cell r="V49">
            <v>46</v>
          </cell>
          <cell r="W49">
            <v>12120</v>
          </cell>
          <cell r="X49">
            <v>14520</v>
          </cell>
          <cell r="Y49">
            <v>21570</v>
          </cell>
          <cell r="Z49">
            <v>22020</v>
          </cell>
          <cell r="AA49">
            <v>39720</v>
          </cell>
          <cell r="AB49">
            <v>3600</v>
          </cell>
          <cell r="BH49" t="str">
            <v>Curacao </v>
          </cell>
          <cell r="BI49">
            <v>5</v>
          </cell>
        </row>
        <row r="50">
          <cell r="V50">
            <v>47</v>
          </cell>
          <cell r="W50">
            <v>12270</v>
          </cell>
          <cell r="X50">
            <v>16470</v>
          </cell>
          <cell r="Y50">
            <v>21870</v>
          </cell>
          <cell r="Z50">
            <v>22170</v>
          </cell>
          <cell r="AA50">
            <v>40170</v>
          </cell>
          <cell r="AB50">
            <v>3680</v>
          </cell>
          <cell r="BH50" t="str">
            <v>Cyprus </v>
          </cell>
          <cell r="BI50">
            <v>5</v>
          </cell>
        </row>
        <row r="51">
          <cell r="V51">
            <v>48</v>
          </cell>
          <cell r="W51">
            <v>12270</v>
          </cell>
          <cell r="X51">
            <v>16470</v>
          </cell>
          <cell r="Y51">
            <v>21870</v>
          </cell>
          <cell r="Z51">
            <v>22170</v>
          </cell>
          <cell r="AA51">
            <v>40170</v>
          </cell>
          <cell r="AB51">
            <v>3760</v>
          </cell>
          <cell r="BH51" t="str">
            <v>Czech Republic</v>
          </cell>
          <cell r="BI51">
            <v>5</v>
          </cell>
        </row>
        <row r="52">
          <cell r="V52">
            <v>49</v>
          </cell>
          <cell r="W52">
            <v>12270</v>
          </cell>
          <cell r="X52">
            <v>16470</v>
          </cell>
          <cell r="Y52">
            <v>21870</v>
          </cell>
          <cell r="Z52">
            <v>22170</v>
          </cell>
          <cell r="AA52">
            <v>40170</v>
          </cell>
          <cell r="AB52">
            <v>3840</v>
          </cell>
          <cell r="BH52" t="str">
            <v>Denmark </v>
          </cell>
          <cell r="BI52">
            <v>5</v>
          </cell>
        </row>
        <row r="53">
          <cell r="V53">
            <v>50</v>
          </cell>
          <cell r="W53">
            <v>12270</v>
          </cell>
          <cell r="X53">
            <v>16470</v>
          </cell>
          <cell r="Y53">
            <v>21870</v>
          </cell>
          <cell r="Z53">
            <v>22170</v>
          </cell>
          <cell r="AA53">
            <v>40170</v>
          </cell>
          <cell r="AB53">
            <v>3920</v>
          </cell>
          <cell r="BH53" t="str">
            <v>Djibouti </v>
          </cell>
          <cell r="BI53">
            <v>5</v>
          </cell>
        </row>
        <row r="54">
          <cell r="V54">
            <v>51</v>
          </cell>
          <cell r="W54">
            <v>12270</v>
          </cell>
          <cell r="X54">
            <v>16470</v>
          </cell>
          <cell r="Y54">
            <v>21870</v>
          </cell>
          <cell r="Z54">
            <v>22170</v>
          </cell>
          <cell r="AA54">
            <v>40170</v>
          </cell>
          <cell r="AB54">
            <v>4000</v>
          </cell>
          <cell r="BH54" t="str">
            <v>Dominican Republic </v>
          </cell>
          <cell r="BI54">
            <v>5</v>
          </cell>
        </row>
        <row r="55">
          <cell r="V55">
            <v>52</v>
          </cell>
          <cell r="W55">
            <v>14355</v>
          </cell>
          <cell r="X55">
            <v>17355</v>
          </cell>
          <cell r="Y55">
            <v>25905</v>
          </cell>
          <cell r="Z55">
            <v>27555</v>
          </cell>
          <cell r="AA55">
            <v>46905</v>
          </cell>
          <cell r="AB55">
            <v>4080</v>
          </cell>
          <cell r="BH55" t="str">
            <v>Dominica </v>
          </cell>
          <cell r="BI55">
            <v>5</v>
          </cell>
        </row>
        <row r="56">
          <cell r="V56">
            <v>53</v>
          </cell>
          <cell r="W56">
            <v>14355</v>
          </cell>
          <cell r="X56">
            <v>17355</v>
          </cell>
          <cell r="Y56">
            <v>25905</v>
          </cell>
          <cell r="Z56">
            <v>27555</v>
          </cell>
          <cell r="AA56">
            <v>46905</v>
          </cell>
          <cell r="AB56">
            <v>4160</v>
          </cell>
          <cell r="BH56" t="str">
            <v>East Timor </v>
          </cell>
          <cell r="BI56">
            <v>2</v>
          </cell>
        </row>
        <row r="57">
          <cell r="V57">
            <v>54</v>
          </cell>
          <cell r="W57">
            <v>14355</v>
          </cell>
          <cell r="X57">
            <v>17355</v>
          </cell>
          <cell r="Y57">
            <v>25905</v>
          </cell>
          <cell r="Z57">
            <v>27555</v>
          </cell>
          <cell r="AA57">
            <v>46905</v>
          </cell>
          <cell r="AB57">
            <v>4240</v>
          </cell>
          <cell r="BH57" t="str">
            <v>Ecuador </v>
          </cell>
          <cell r="BI57">
            <v>5</v>
          </cell>
        </row>
        <row r="58">
          <cell r="V58">
            <v>55</v>
          </cell>
          <cell r="W58">
            <v>14355</v>
          </cell>
          <cell r="X58">
            <v>17355</v>
          </cell>
          <cell r="Y58">
            <v>25905</v>
          </cell>
          <cell r="Z58">
            <v>27555</v>
          </cell>
          <cell r="AA58">
            <v>46905</v>
          </cell>
          <cell r="AB58">
            <v>4320</v>
          </cell>
          <cell r="BH58" t="str">
            <v>Egypt </v>
          </cell>
          <cell r="BI58">
            <v>5</v>
          </cell>
        </row>
        <row r="59">
          <cell r="V59">
            <v>56</v>
          </cell>
          <cell r="W59">
            <v>14355</v>
          </cell>
          <cell r="X59">
            <v>17355</v>
          </cell>
          <cell r="Y59">
            <v>25905</v>
          </cell>
          <cell r="Z59">
            <v>27555</v>
          </cell>
          <cell r="AA59">
            <v>46905</v>
          </cell>
          <cell r="AB59">
            <v>4400</v>
          </cell>
          <cell r="BH59" t="str">
            <v>Equatorial Guinea </v>
          </cell>
          <cell r="BI59">
            <v>5</v>
          </cell>
        </row>
        <row r="60">
          <cell r="V60">
            <v>57</v>
          </cell>
          <cell r="W60">
            <v>16740</v>
          </cell>
          <cell r="X60">
            <v>22140</v>
          </cell>
          <cell r="Y60">
            <v>30540</v>
          </cell>
          <cell r="Z60">
            <v>33240</v>
          </cell>
          <cell r="AA60">
            <v>54540</v>
          </cell>
          <cell r="AB60">
            <v>4480</v>
          </cell>
          <cell r="BH60" t="str">
            <v>Erithea </v>
          </cell>
          <cell r="BI60">
            <v>5</v>
          </cell>
        </row>
        <row r="61">
          <cell r="V61">
            <v>58</v>
          </cell>
          <cell r="W61">
            <v>16740</v>
          </cell>
          <cell r="X61">
            <v>22140</v>
          </cell>
          <cell r="Y61">
            <v>30540</v>
          </cell>
          <cell r="Z61">
            <v>33240</v>
          </cell>
          <cell r="AA61">
            <v>54540</v>
          </cell>
          <cell r="AB61">
            <v>4560</v>
          </cell>
          <cell r="BH61" t="str">
            <v>Estonia </v>
          </cell>
          <cell r="BI61">
            <v>5</v>
          </cell>
        </row>
        <row r="62">
          <cell r="V62">
            <v>59</v>
          </cell>
          <cell r="W62">
            <v>16740</v>
          </cell>
          <cell r="X62">
            <v>22140</v>
          </cell>
          <cell r="Y62">
            <v>30540</v>
          </cell>
          <cell r="Z62">
            <v>33240</v>
          </cell>
          <cell r="AA62">
            <v>54540</v>
          </cell>
          <cell r="AB62">
            <v>4640</v>
          </cell>
          <cell r="BH62" t="str">
            <v>Ethiopia </v>
          </cell>
          <cell r="BI62">
            <v>5</v>
          </cell>
        </row>
        <row r="63">
          <cell r="V63">
            <v>60</v>
          </cell>
          <cell r="W63">
            <v>16740</v>
          </cell>
          <cell r="X63">
            <v>22140</v>
          </cell>
          <cell r="Y63">
            <v>30540</v>
          </cell>
          <cell r="Z63">
            <v>33240</v>
          </cell>
          <cell r="AA63">
            <v>54540</v>
          </cell>
          <cell r="AB63">
            <v>4720</v>
          </cell>
          <cell r="BH63" t="str">
            <v>Faroe Islands </v>
          </cell>
          <cell r="BI63">
            <v>5</v>
          </cell>
        </row>
        <row r="64">
          <cell r="V64">
            <v>61</v>
          </cell>
          <cell r="W64">
            <v>16740</v>
          </cell>
          <cell r="X64">
            <v>22140</v>
          </cell>
          <cell r="Y64">
            <v>30540</v>
          </cell>
          <cell r="Z64">
            <v>33240</v>
          </cell>
          <cell r="AA64">
            <v>54540</v>
          </cell>
          <cell r="AB64">
            <v>4800</v>
          </cell>
          <cell r="BH64" t="str">
            <v>Fiji</v>
          </cell>
          <cell r="BI64">
            <v>5</v>
          </cell>
        </row>
        <row r="65">
          <cell r="V65">
            <v>62</v>
          </cell>
          <cell r="W65">
            <v>17790</v>
          </cell>
          <cell r="X65">
            <v>23340</v>
          </cell>
          <cell r="Y65">
            <v>32040</v>
          </cell>
          <cell r="Z65">
            <v>34290</v>
          </cell>
          <cell r="AA65">
            <v>62790</v>
          </cell>
          <cell r="AB65">
            <v>4575</v>
          </cell>
          <cell r="BH65" t="str">
            <v>Finland</v>
          </cell>
          <cell r="BI65">
            <v>5</v>
          </cell>
        </row>
        <row r="66">
          <cell r="V66">
            <v>63</v>
          </cell>
          <cell r="W66">
            <v>17790</v>
          </cell>
          <cell r="X66">
            <v>23340</v>
          </cell>
          <cell r="Y66">
            <v>32040</v>
          </cell>
          <cell r="Z66">
            <v>34290</v>
          </cell>
          <cell r="AA66">
            <v>62790</v>
          </cell>
          <cell r="AB66">
            <v>4650</v>
          </cell>
          <cell r="BH66" t="str">
            <v>France</v>
          </cell>
          <cell r="BI66">
            <v>4</v>
          </cell>
        </row>
        <row r="67">
          <cell r="V67">
            <v>64</v>
          </cell>
          <cell r="W67">
            <v>17790</v>
          </cell>
          <cell r="X67">
            <v>23340</v>
          </cell>
          <cell r="Y67">
            <v>32040</v>
          </cell>
          <cell r="Z67">
            <v>34290</v>
          </cell>
          <cell r="AA67">
            <v>62790</v>
          </cell>
          <cell r="AB67">
            <v>4725</v>
          </cell>
          <cell r="BH67" t="str">
            <v>Gabon</v>
          </cell>
          <cell r="BI67">
            <v>5</v>
          </cell>
        </row>
        <row r="68">
          <cell r="V68">
            <v>65</v>
          </cell>
          <cell r="W68">
            <v>17790</v>
          </cell>
          <cell r="X68">
            <v>23340</v>
          </cell>
          <cell r="Y68">
            <v>32040</v>
          </cell>
          <cell r="Z68">
            <v>34290</v>
          </cell>
          <cell r="AA68">
            <v>62790</v>
          </cell>
          <cell r="AB68">
            <v>4800</v>
          </cell>
          <cell r="BH68" t="str">
            <v>Gambia</v>
          </cell>
          <cell r="BI68">
            <v>5</v>
          </cell>
        </row>
        <row r="69">
          <cell r="V69">
            <v>66</v>
          </cell>
          <cell r="W69">
            <v>17790</v>
          </cell>
          <cell r="X69">
            <v>23340</v>
          </cell>
          <cell r="Y69">
            <v>32040</v>
          </cell>
          <cell r="Z69">
            <v>34290</v>
          </cell>
          <cell r="AA69">
            <v>62790</v>
          </cell>
          <cell r="AB69">
            <v>4875</v>
          </cell>
          <cell r="BH69" t="str">
            <v>Georgia</v>
          </cell>
          <cell r="BI69">
            <v>5</v>
          </cell>
        </row>
        <row r="70">
          <cell r="V70">
            <v>67</v>
          </cell>
          <cell r="W70">
            <v>18840</v>
          </cell>
          <cell r="X70">
            <v>24540</v>
          </cell>
          <cell r="Y70">
            <v>33540</v>
          </cell>
          <cell r="Z70">
            <v>35340</v>
          </cell>
          <cell r="AA70">
            <v>71040</v>
          </cell>
          <cell r="AB70">
            <v>4950</v>
          </cell>
          <cell r="BH70" t="str">
            <v>Germany</v>
          </cell>
          <cell r="BI70">
            <v>4</v>
          </cell>
        </row>
        <row r="71">
          <cell r="V71">
            <v>68</v>
          </cell>
          <cell r="W71">
            <v>18840</v>
          </cell>
          <cell r="X71">
            <v>24540</v>
          </cell>
          <cell r="Y71">
            <v>33540</v>
          </cell>
          <cell r="Z71">
            <v>35340</v>
          </cell>
          <cell r="AA71">
            <v>71040</v>
          </cell>
          <cell r="AB71">
            <v>5025</v>
          </cell>
          <cell r="BH71" t="str">
            <v xml:space="preserve">Ghana </v>
          </cell>
          <cell r="BI71">
            <v>5</v>
          </cell>
        </row>
        <row r="72">
          <cell r="V72">
            <v>69</v>
          </cell>
          <cell r="W72">
            <v>18840</v>
          </cell>
          <cell r="X72">
            <v>24540</v>
          </cell>
          <cell r="Y72">
            <v>33540</v>
          </cell>
          <cell r="Z72">
            <v>35340</v>
          </cell>
          <cell r="AA72">
            <v>71040</v>
          </cell>
          <cell r="AB72">
            <v>5100</v>
          </cell>
          <cell r="BH72" t="str">
            <v>Greece </v>
          </cell>
          <cell r="BI72">
            <v>5</v>
          </cell>
        </row>
        <row r="73">
          <cell r="V73">
            <v>70</v>
          </cell>
          <cell r="W73">
            <v>18840</v>
          </cell>
          <cell r="X73">
            <v>24540</v>
          </cell>
          <cell r="Y73">
            <v>33540</v>
          </cell>
          <cell r="Z73">
            <v>35340</v>
          </cell>
          <cell r="AA73">
            <v>71040</v>
          </cell>
          <cell r="AB73">
            <v>5175</v>
          </cell>
          <cell r="BH73" t="str">
            <v xml:space="preserve">Greenland </v>
          </cell>
          <cell r="BI73">
            <v>5</v>
          </cell>
        </row>
        <row r="74">
          <cell r="V74">
            <v>71</v>
          </cell>
          <cell r="W74">
            <v>18840</v>
          </cell>
          <cell r="X74">
            <v>24540</v>
          </cell>
          <cell r="Y74">
            <v>33540</v>
          </cell>
          <cell r="Z74">
            <v>35340</v>
          </cell>
          <cell r="AA74">
            <v>71040</v>
          </cell>
          <cell r="AB74">
            <v>5250</v>
          </cell>
          <cell r="BH74" t="str">
            <v>Grenada </v>
          </cell>
          <cell r="BI74">
            <v>5</v>
          </cell>
        </row>
        <row r="75">
          <cell r="V75">
            <v>72</v>
          </cell>
          <cell r="W75">
            <v>19590</v>
          </cell>
          <cell r="X75">
            <v>25590</v>
          </cell>
          <cell r="Y75">
            <v>35340</v>
          </cell>
          <cell r="Z75">
            <v>36840</v>
          </cell>
          <cell r="AA75">
            <v>71040</v>
          </cell>
          <cell r="AB75">
            <v>5325</v>
          </cell>
          <cell r="BH75" t="str">
            <v>Guadaloupe </v>
          </cell>
          <cell r="BI75">
            <v>5</v>
          </cell>
        </row>
        <row r="76">
          <cell r="V76">
            <v>73</v>
          </cell>
          <cell r="W76">
            <v>19590</v>
          </cell>
          <cell r="X76">
            <v>25590</v>
          </cell>
          <cell r="Y76">
            <v>35340</v>
          </cell>
          <cell r="Z76">
            <v>36840</v>
          </cell>
          <cell r="AA76">
            <v>71040</v>
          </cell>
          <cell r="AB76">
            <v>5400</v>
          </cell>
          <cell r="BH76" t="str">
            <v>Guam </v>
          </cell>
          <cell r="BI76">
            <v>2</v>
          </cell>
        </row>
        <row r="77">
          <cell r="V77">
            <v>74</v>
          </cell>
          <cell r="W77">
            <v>19590</v>
          </cell>
          <cell r="X77">
            <v>25590</v>
          </cell>
          <cell r="Y77">
            <v>35340</v>
          </cell>
          <cell r="Z77">
            <v>36840</v>
          </cell>
          <cell r="AA77">
            <v>71040</v>
          </cell>
          <cell r="AB77">
            <v>5110</v>
          </cell>
          <cell r="BH77" t="str">
            <v>Guatemala </v>
          </cell>
          <cell r="BI77">
            <v>5</v>
          </cell>
        </row>
        <row r="78">
          <cell r="V78">
            <v>75</v>
          </cell>
          <cell r="W78">
            <v>19590</v>
          </cell>
          <cell r="X78">
            <v>25590</v>
          </cell>
          <cell r="Y78">
            <v>35340</v>
          </cell>
          <cell r="Z78">
            <v>36840</v>
          </cell>
          <cell r="AA78">
            <v>71040</v>
          </cell>
          <cell r="AB78">
            <v>5180</v>
          </cell>
          <cell r="BH78" t="str">
            <v>Guernsey </v>
          </cell>
          <cell r="BI78">
            <v>5</v>
          </cell>
        </row>
        <row r="79">
          <cell r="V79">
            <v>76</v>
          </cell>
          <cell r="W79">
            <v>19590</v>
          </cell>
          <cell r="X79">
            <v>25590</v>
          </cell>
          <cell r="Y79">
            <v>35340</v>
          </cell>
          <cell r="Z79">
            <v>36840</v>
          </cell>
          <cell r="AA79">
            <v>71040</v>
          </cell>
          <cell r="AB79">
            <v>5250</v>
          </cell>
          <cell r="BH79" t="str">
            <v>Guinea Bissau </v>
          </cell>
          <cell r="BI79">
            <v>5</v>
          </cell>
        </row>
        <row r="80">
          <cell r="V80">
            <v>77</v>
          </cell>
          <cell r="W80">
            <v>20340</v>
          </cell>
          <cell r="X80">
            <v>26640</v>
          </cell>
          <cell r="Y80">
            <v>37140</v>
          </cell>
          <cell r="Z80">
            <v>38340</v>
          </cell>
          <cell r="AA80">
            <v>71040</v>
          </cell>
          <cell r="AB80">
            <v>5320</v>
          </cell>
          <cell r="BH80" t="str">
            <v>Guinea Republic </v>
          </cell>
          <cell r="BI80">
            <v>5</v>
          </cell>
        </row>
        <row r="81">
          <cell r="V81">
            <v>78</v>
          </cell>
          <cell r="W81">
            <v>20340</v>
          </cell>
          <cell r="X81">
            <v>26640</v>
          </cell>
          <cell r="Y81">
            <v>37140</v>
          </cell>
          <cell r="Z81">
            <v>38340</v>
          </cell>
          <cell r="AA81">
            <v>71040</v>
          </cell>
          <cell r="AB81">
            <v>5390</v>
          </cell>
          <cell r="BH81" t="str">
            <v>Guyana </v>
          </cell>
          <cell r="BI81">
            <v>5</v>
          </cell>
        </row>
        <row r="82">
          <cell r="V82">
            <v>79</v>
          </cell>
          <cell r="W82">
            <v>20340</v>
          </cell>
          <cell r="X82">
            <v>26640</v>
          </cell>
          <cell r="Y82">
            <v>37140</v>
          </cell>
          <cell r="Z82">
            <v>38340</v>
          </cell>
          <cell r="AA82">
            <v>71040</v>
          </cell>
          <cell r="AB82">
            <v>5460</v>
          </cell>
          <cell r="BH82" t="str">
            <v>Haiti </v>
          </cell>
          <cell r="BI82">
            <v>5</v>
          </cell>
        </row>
        <row r="83">
          <cell r="V83">
            <v>80</v>
          </cell>
          <cell r="W83">
            <v>20340</v>
          </cell>
          <cell r="X83">
            <v>26640</v>
          </cell>
          <cell r="Y83">
            <v>37140</v>
          </cell>
          <cell r="Z83">
            <v>38340</v>
          </cell>
          <cell r="AA83">
            <v>71040</v>
          </cell>
          <cell r="AB83">
            <v>5530</v>
          </cell>
          <cell r="BH83" t="str">
            <v xml:space="preserve">Honduras  </v>
          </cell>
          <cell r="BI83">
            <v>5</v>
          </cell>
        </row>
        <row r="84">
          <cell r="V84">
            <v>81</v>
          </cell>
          <cell r="W84">
            <v>20340</v>
          </cell>
          <cell r="X84">
            <v>26640</v>
          </cell>
          <cell r="Y84">
            <v>37140</v>
          </cell>
          <cell r="Z84">
            <v>38340</v>
          </cell>
          <cell r="AA84">
            <v>71040</v>
          </cell>
          <cell r="AB84">
            <v>5600</v>
          </cell>
          <cell r="BH84" t="str">
            <v>Hungary </v>
          </cell>
          <cell r="BI84">
            <v>5</v>
          </cell>
        </row>
        <row r="85">
          <cell r="V85">
            <v>82</v>
          </cell>
          <cell r="W85">
            <v>22290</v>
          </cell>
          <cell r="X85">
            <v>27840</v>
          </cell>
          <cell r="Y85">
            <v>40140</v>
          </cell>
          <cell r="Z85">
            <v>41190</v>
          </cell>
          <cell r="AA85">
            <v>75240</v>
          </cell>
          <cell r="AB85">
            <v>5670</v>
          </cell>
          <cell r="BH85" t="str">
            <v>India </v>
          </cell>
          <cell r="BI85">
            <v>2</v>
          </cell>
        </row>
        <row r="86">
          <cell r="V86">
            <v>83</v>
          </cell>
          <cell r="W86">
            <v>22290</v>
          </cell>
          <cell r="X86">
            <v>27840</v>
          </cell>
          <cell r="Y86">
            <v>40140</v>
          </cell>
          <cell r="Z86">
            <v>41190</v>
          </cell>
          <cell r="AA86">
            <v>75240</v>
          </cell>
          <cell r="AB86">
            <v>5740</v>
          </cell>
          <cell r="BH86" t="str">
            <v>Indonesia </v>
          </cell>
          <cell r="BI86">
            <v>2</v>
          </cell>
        </row>
        <row r="87">
          <cell r="V87">
            <v>84</v>
          </cell>
          <cell r="W87">
            <v>22290</v>
          </cell>
          <cell r="X87">
            <v>27840</v>
          </cell>
          <cell r="Y87">
            <v>40140</v>
          </cell>
          <cell r="Z87">
            <v>41190</v>
          </cell>
          <cell r="AA87">
            <v>75240</v>
          </cell>
          <cell r="AB87">
            <v>5810</v>
          </cell>
          <cell r="BH87" t="str">
            <v>Iran </v>
          </cell>
          <cell r="BI87">
            <v>5</v>
          </cell>
        </row>
        <row r="88">
          <cell r="V88">
            <v>85</v>
          </cell>
          <cell r="W88">
            <v>22290</v>
          </cell>
          <cell r="X88">
            <v>27840</v>
          </cell>
          <cell r="Y88">
            <v>40140</v>
          </cell>
          <cell r="Z88">
            <v>41190</v>
          </cell>
          <cell r="AA88">
            <v>75240</v>
          </cell>
          <cell r="AB88">
            <v>5880</v>
          </cell>
          <cell r="BH88" t="str">
            <v>Iraq </v>
          </cell>
          <cell r="BI88">
            <v>5</v>
          </cell>
        </row>
        <row r="89">
          <cell r="V89">
            <v>86</v>
          </cell>
          <cell r="W89">
            <v>22290</v>
          </cell>
          <cell r="X89">
            <v>27840</v>
          </cell>
          <cell r="Y89">
            <v>40140</v>
          </cell>
          <cell r="Z89">
            <v>41190</v>
          </cell>
          <cell r="AA89">
            <v>75240</v>
          </cell>
          <cell r="AB89">
            <v>5950</v>
          </cell>
          <cell r="BH89" t="str">
            <v xml:space="preserve">Ireland </v>
          </cell>
          <cell r="BI89">
            <v>5</v>
          </cell>
        </row>
        <row r="90">
          <cell r="V90">
            <v>87</v>
          </cell>
          <cell r="W90">
            <v>24240</v>
          </cell>
          <cell r="X90">
            <v>29040</v>
          </cell>
          <cell r="Y90">
            <v>43140</v>
          </cell>
          <cell r="Z90">
            <v>44040</v>
          </cell>
          <cell r="AA90">
            <v>79440</v>
          </cell>
          <cell r="AB90">
            <v>6020</v>
          </cell>
          <cell r="BH90" t="str">
            <v>Israel </v>
          </cell>
          <cell r="BI90">
            <v>5</v>
          </cell>
        </row>
        <row r="91">
          <cell r="V91">
            <v>88</v>
          </cell>
          <cell r="W91">
            <v>24240</v>
          </cell>
          <cell r="X91">
            <v>29040</v>
          </cell>
          <cell r="Y91">
            <v>43140</v>
          </cell>
          <cell r="Z91">
            <v>44040</v>
          </cell>
          <cell r="AA91">
            <v>79440</v>
          </cell>
          <cell r="AB91">
            <v>6090</v>
          </cell>
          <cell r="BH91" t="str">
            <v>Italy </v>
          </cell>
          <cell r="BI91">
            <v>4</v>
          </cell>
        </row>
        <row r="92">
          <cell r="V92">
            <v>89</v>
          </cell>
          <cell r="W92">
            <v>24240</v>
          </cell>
          <cell r="X92">
            <v>29040</v>
          </cell>
          <cell r="Y92">
            <v>43140</v>
          </cell>
          <cell r="Z92">
            <v>44040</v>
          </cell>
          <cell r="AA92">
            <v>79440</v>
          </cell>
          <cell r="AB92">
            <v>6160</v>
          </cell>
          <cell r="BH92" t="str">
            <v>Jamaica </v>
          </cell>
          <cell r="BI92">
            <v>4</v>
          </cell>
        </row>
        <row r="93">
          <cell r="V93">
            <v>90</v>
          </cell>
          <cell r="W93">
            <v>24240</v>
          </cell>
          <cell r="X93">
            <v>29040</v>
          </cell>
          <cell r="Y93">
            <v>43140</v>
          </cell>
          <cell r="Z93">
            <v>44040</v>
          </cell>
          <cell r="AA93">
            <v>79440</v>
          </cell>
          <cell r="AB93">
            <v>6230</v>
          </cell>
          <cell r="BH93" t="str">
            <v>Japan </v>
          </cell>
          <cell r="BI93">
            <v>2</v>
          </cell>
        </row>
        <row r="94">
          <cell r="V94">
            <v>91</v>
          </cell>
          <cell r="W94">
            <v>24240</v>
          </cell>
          <cell r="X94">
            <v>29040</v>
          </cell>
          <cell r="Y94">
            <v>43140</v>
          </cell>
          <cell r="Z94">
            <v>44040</v>
          </cell>
          <cell r="AA94">
            <v>79440</v>
          </cell>
          <cell r="AB94">
            <v>6300</v>
          </cell>
          <cell r="BH94" t="str">
            <v>Jersey </v>
          </cell>
          <cell r="BI94">
            <v>5</v>
          </cell>
        </row>
        <row r="95">
          <cell r="V95">
            <v>92</v>
          </cell>
          <cell r="W95">
            <v>24390</v>
          </cell>
          <cell r="X95">
            <v>30990</v>
          </cell>
          <cell r="Y95">
            <v>43440</v>
          </cell>
          <cell r="Z95">
            <v>44190</v>
          </cell>
          <cell r="AA95">
            <v>79890</v>
          </cell>
          <cell r="AB95">
            <v>6370</v>
          </cell>
          <cell r="BH95" t="str">
            <v>Kazakhstan </v>
          </cell>
          <cell r="BI95">
            <v>5</v>
          </cell>
        </row>
        <row r="96">
          <cell r="V96">
            <v>93</v>
          </cell>
          <cell r="W96">
            <v>24390</v>
          </cell>
          <cell r="X96">
            <v>30990</v>
          </cell>
          <cell r="Y96">
            <v>43440</v>
          </cell>
          <cell r="Z96">
            <v>44190</v>
          </cell>
          <cell r="AA96">
            <v>79890</v>
          </cell>
          <cell r="AB96">
            <v>6440</v>
          </cell>
          <cell r="BH96" t="str">
            <v>Kenya </v>
          </cell>
          <cell r="BI96">
            <v>5</v>
          </cell>
        </row>
        <row r="97">
          <cell r="V97">
            <v>94</v>
          </cell>
          <cell r="W97">
            <v>24390</v>
          </cell>
          <cell r="X97">
            <v>30990</v>
          </cell>
          <cell r="Y97">
            <v>43440</v>
          </cell>
          <cell r="Z97">
            <v>44190</v>
          </cell>
          <cell r="AA97">
            <v>79890</v>
          </cell>
          <cell r="AB97">
            <v>6510</v>
          </cell>
          <cell r="BH97" t="str">
            <v>Kiribati </v>
          </cell>
          <cell r="BI97">
            <v>5</v>
          </cell>
        </row>
        <row r="98">
          <cell r="V98">
            <v>95</v>
          </cell>
          <cell r="W98">
            <v>24390</v>
          </cell>
          <cell r="X98">
            <v>30990</v>
          </cell>
          <cell r="Y98">
            <v>43440</v>
          </cell>
          <cell r="Z98">
            <v>44190</v>
          </cell>
          <cell r="AA98">
            <v>79890</v>
          </cell>
          <cell r="AB98">
            <v>6580</v>
          </cell>
          <cell r="BH98" t="str">
            <v>Kosovo</v>
          </cell>
          <cell r="BI98">
            <v>5</v>
          </cell>
        </row>
        <row r="99">
          <cell r="V99">
            <v>96</v>
          </cell>
          <cell r="W99">
            <v>24390</v>
          </cell>
          <cell r="X99">
            <v>30990</v>
          </cell>
          <cell r="Y99">
            <v>43440</v>
          </cell>
          <cell r="Z99">
            <v>44190</v>
          </cell>
          <cell r="AA99">
            <v>79890</v>
          </cell>
          <cell r="AB99">
            <v>6650</v>
          </cell>
          <cell r="BH99" t="str">
            <v>Kuwait </v>
          </cell>
          <cell r="BI99">
            <v>5</v>
          </cell>
        </row>
        <row r="100">
          <cell r="V100">
            <v>97</v>
          </cell>
          <cell r="W100">
            <v>24540</v>
          </cell>
          <cell r="X100">
            <v>32940</v>
          </cell>
          <cell r="Y100">
            <v>43740</v>
          </cell>
          <cell r="Z100">
            <v>44340</v>
          </cell>
          <cell r="AA100">
            <v>80340</v>
          </cell>
          <cell r="AB100">
            <v>6720</v>
          </cell>
          <cell r="BH100" t="str">
            <v>Kyrgyztan </v>
          </cell>
          <cell r="BI100">
            <v>5</v>
          </cell>
        </row>
        <row r="101">
          <cell r="V101">
            <v>98</v>
          </cell>
          <cell r="W101">
            <v>24540</v>
          </cell>
          <cell r="X101">
            <v>32940</v>
          </cell>
          <cell r="Y101">
            <v>43740</v>
          </cell>
          <cell r="Z101">
            <v>44340</v>
          </cell>
          <cell r="AA101">
            <v>80340</v>
          </cell>
          <cell r="AB101">
            <v>6790</v>
          </cell>
          <cell r="BH101" t="str">
            <v>Lao PDR </v>
          </cell>
          <cell r="BI101">
            <v>2</v>
          </cell>
        </row>
        <row r="102">
          <cell r="V102">
            <v>99</v>
          </cell>
          <cell r="W102">
            <v>24540</v>
          </cell>
          <cell r="X102">
            <v>32940</v>
          </cell>
          <cell r="Y102">
            <v>43740</v>
          </cell>
          <cell r="Z102">
            <v>44340</v>
          </cell>
          <cell r="AA102">
            <v>80340</v>
          </cell>
          <cell r="AB102">
            <v>6860</v>
          </cell>
          <cell r="BH102" t="str">
            <v>Latvia </v>
          </cell>
          <cell r="BI102">
            <v>5</v>
          </cell>
        </row>
        <row r="103">
          <cell r="V103">
            <v>100</v>
          </cell>
          <cell r="W103">
            <v>24540</v>
          </cell>
          <cell r="X103">
            <v>32940</v>
          </cell>
          <cell r="Y103">
            <v>43740</v>
          </cell>
          <cell r="Z103">
            <v>44340</v>
          </cell>
          <cell r="AA103">
            <v>80340</v>
          </cell>
          <cell r="AB103">
            <v>6930</v>
          </cell>
          <cell r="BH103" t="str">
            <v>Lebanon </v>
          </cell>
          <cell r="BI103">
            <v>5</v>
          </cell>
        </row>
        <row r="104">
          <cell r="BH104" t="str">
            <v>Lesotho </v>
          </cell>
          <cell r="BI104">
            <v>5</v>
          </cell>
        </row>
        <row r="105">
          <cell r="BH105" t="str">
            <v>Liberia </v>
          </cell>
          <cell r="BI105">
            <v>5</v>
          </cell>
        </row>
        <row r="106">
          <cell r="BH106" t="str">
            <v>Libya </v>
          </cell>
          <cell r="BI106">
            <v>5</v>
          </cell>
        </row>
        <row r="107">
          <cell r="BH107" t="str">
            <v>Liechtenstein </v>
          </cell>
          <cell r="BI107">
            <v>5</v>
          </cell>
        </row>
        <row r="108">
          <cell r="BH108" t="str">
            <v>Lithuania </v>
          </cell>
          <cell r="BI108">
            <v>5</v>
          </cell>
        </row>
        <row r="109">
          <cell r="BH109" t="str">
            <v>Luxembourg</v>
          </cell>
          <cell r="BI109">
            <v>4</v>
          </cell>
        </row>
        <row r="110">
          <cell r="BH110" t="str">
            <v>Macau </v>
          </cell>
          <cell r="BI110">
            <v>1</v>
          </cell>
        </row>
        <row r="111">
          <cell r="BH111" t="str">
            <v>Macedonia </v>
          </cell>
          <cell r="BI111">
            <v>5</v>
          </cell>
        </row>
        <row r="112">
          <cell r="BH112" t="str">
            <v>Madagascar </v>
          </cell>
          <cell r="BI112">
            <v>5</v>
          </cell>
        </row>
        <row r="113">
          <cell r="BH113" t="str">
            <v>Malawi </v>
          </cell>
          <cell r="BI113">
            <v>5</v>
          </cell>
        </row>
        <row r="114">
          <cell r="BH114" t="str">
            <v xml:space="preserve">Malaysia </v>
          </cell>
          <cell r="BI114">
            <v>1</v>
          </cell>
        </row>
        <row r="115">
          <cell r="BH115" t="str">
            <v>Monaco </v>
          </cell>
          <cell r="BI115">
            <v>4</v>
          </cell>
        </row>
        <row r="116">
          <cell r="BH116" t="str">
            <v>Mongolia </v>
          </cell>
          <cell r="BI116">
            <v>2</v>
          </cell>
        </row>
        <row r="117">
          <cell r="BH117" t="str">
            <v>Montenegro </v>
          </cell>
          <cell r="BI117">
            <v>5</v>
          </cell>
        </row>
        <row r="118">
          <cell r="BH118" t="str">
            <v>Montserrat </v>
          </cell>
          <cell r="BI118">
            <v>5</v>
          </cell>
        </row>
        <row r="119">
          <cell r="BH119" t="str">
            <v>Morocco </v>
          </cell>
          <cell r="BI119">
            <v>5</v>
          </cell>
        </row>
        <row r="120">
          <cell r="BH120" t="str">
            <v>Myanmar</v>
          </cell>
          <cell r="BI120">
            <v>2</v>
          </cell>
        </row>
        <row r="121">
          <cell r="BH121" t="str">
            <v>Namibia </v>
          </cell>
          <cell r="BI121">
            <v>5</v>
          </cell>
        </row>
        <row r="122">
          <cell r="BH122" t="str">
            <v>Nauru </v>
          </cell>
          <cell r="BI122">
            <v>5</v>
          </cell>
        </row>
        <row r="123">
          <cell r="BH123" t="str">
            <v>Nepal </v>
          </cell>
          <cell r="BI123">
            <v>2</v>
          </cell>
        </row>
        <row r="124">
          <cell r="BH124" t="str">
            <v>Netherlands </v>
          </cell>
          <cell r="BI124">
            <v>4</v>
          </cell>
        </row>
        <row r="125">
          <cell r="BH125" t="str">
            <v>New Caledonia </v>
          </cell>
          <cell r="BI125">
            <v>5</v>
          </cell>
        </row>
        <row r="126">
          <cell r="BH126" t="str">
            <v>New Zealand </v>
          </cell>
          <cell r="BI126">
            <v>2</v>
          </cell>
        </row>
        <row r="127">
          <cell r="BH127" t="str">
            <v>Nicaragua </v>
          </cell>
          <cell r="BI127">
            <v>5</v>
          </cell>
        </row>
        <row r="128">
          <cell r="BH128" t="str">
            <v>Nigeria </v>
          </cell>
          <cell r="BI128">
            <v>5</v>
          </cell>
        </row>
        <row r="129">
          <cell r="BH129" t="str">
            <v>Niue </v>
          </cell>
          <cell r="BI129">
            <v>5</v>
          </cell>
        </row>
        <row r="130">
          <cell r="BH130" t="str">
            <v>North Korea</v>
          </cell>
          <cell r="BI130">
            <v>2</v>
          </cell>
        </row>
        <row r="131">
          <cell r="BH131" t="str">
            <v>Norway</v>
          </cell>
          <cell r="BI131">
            <v>5</v>
          </cell>
        </row>
        <row r="132">
          <cell r="BH132" t="str">
            <v>Oman</v>
          </cell>
          <cell r="BI132">
            <v>5</v>
          </cell>
        </row>
        <row r="133">
          <cell r="BH133" t="str">
            <v>Pakistan</v>
          </cell>
          <cell r="BI133">
            <v>5</v>
          </cell>
        </row>
        <row r="134">
          <cell r="BH134" t="str">
            <v>Palau</v>
          </cell>
          <cell r="BI134">
            <v>5</v>
          </cell>
        </row>
        <row r="135">
          <cell r="BH135" t="str">
            <v>Panama</v>
          </cell>
          <cell r="BI135">
            <v>5</v>
          </cell>
        </row>
        <row r="136">
          <cell r="BH136" t="str">
            <v>Papua New Guinea</v>
          </cell>
          <cell r="BI136">
            <v>5</v>
          </cell>
        </row>
        <row r="137">
          <cell r="BH137" t="str">
            <v>Peru</v>
          </cell>
          <cell r="BI137">
            <v>5</v>
          </cell>
        </row>
        <row r="138">
          <cell r="BH138" t="str">
            <v>Philippines</v>
          </cell>
          <cell r="BI138">
            <v>6</v>
          </cell>
        </row>
        <row r="139">
          <cell r="BH139" t="str">
            <v>Poland</v>
          </cell>
          <cell r="BI139">
            <v>5</v>
          </cell>
        </row>
        <row r="140">
          <cell r="BH140" t="str">
            <v>Portugal</v>
          </cell>
          <cell r="BI140">
            <v>5</v>
          </cell>
        </row>
        <row r="141">
          <cell r="BH141" t="str">
            <v>Puerto Rico</v>
          </cell>
          <cell r="BI141">
            <v>5</v>
          </cell>
        </row>
        <row r="142">
          <cell r="BH142" t="str">
            <v>Qatar</v>
          </cell>
          <cell r="BI142">
            <v>5</v>
          </cell>
        </row>
        <row r="143">
          <cell r="BH143" t="str">
            <v>Reunion</v>
          </cell>
          <cell r="BI143">
            <v>5</v>
          </cell>
        </row>
        <row r="144">
          <cell r="BH144" t="str">
            <v>Romania</v>
          </cell>
          <cell r="BI144">
            <v>5</v>
          </cell>
        </row>
        <row r="145">
          <cell r="BH145" t="str">
            <v>Russian Federation</v>
          </cell>
          <cell r="BI145">
            <v>5</v>
          </cell>
        </row>
        <row r="146">
          <cell r="BH146" t="str">
            <v>Rwanda</v>
          </cell>
          <cell r="BI146">
            <v>5</v>
          </cell>
        </row>
        <row r="147">
          <cell r="BH147" t="str">
            <v>Saipan</v>
          </cell>
          <cell r="BI147">
            <v>5</v>
          </cell>
        </row>
        <row r="148">
          <cell r="BH148" t="str">
            <v>Samoa</v>
          </cell>
          <cell r="BI148">
            <v>5</v>
          </cell>
        </row>
        <row r="149">
          <cell r="BH149" t="str">
            <v>San Marino</v>
          </cell>
          <cell r="BI149">
            <v>5</v>
          </cell>
        </row>
        <row r="150">
          <cell r="BH150" t="str">
            <v>Sao Tome and Principe</v>
          </cell>
          <cell r="BI150">
            <v>5</v>
          </cell>
        </row>
        <row r="151">
          <cell r="BH151" t="str">
            <v>Saudi Arabia</v>
          </cell>
          <cell r="BI151">
            <v>5</v>
          </cell>
        </row>
        <row r="152">
          <cell r="BH152" t="str">
            <v>Serbia</v>
          </cell>
          <cell r="BI152">
            <v>5</v>
          </cell>
        </row>
        <row r="153">
          <cell r="BH153" t="str">
            <v>Seychelles</v>
          </cell>
          <cell r="BI153">
            <v>5</v>
          </cell>
        </row>
        <row r="154">
          <cell r="BH154" t="str">
            <v>Siera Leone</v>
          </cell>
          <cell r="BI154">
            <v>5</v>
          </cell>
        </row>
        <row r="155">
          <cell r="BH155" t="str">
            <v>Singapore</v>
          </cell>
          <cell r="BI155">
            <v>1</v>
          </cell>
        </row>
        <row r="156">
          <cell r="BH156" t="str">
            <v>Slovakia</v>
          </cell>
          <cell r="BI156">
            <v>5</v>
          </cell>
        </row>
        <row r="157">
          <cell r="BH157" t="str">
            <v>Slovenia</v>
          </cell>
          <cell r="BI157">
            <v>5</v>
          </cell>
        </row>
        <row r="158">
          <cell r="BH158" t="str">
            <v>South Korea</v>
          </cell>
          <cell r="BI158">
            <v>2</v>
          </cell>
        </row>
        <row r="159">
          <cell r="BH159" t="str">
            <v>St. Vincent</v>
          </cell>
          <cell r="BI159">
            <v>5</v>
          </cell>
        </row>
        <row r="160">
          <cell r="BH160" t="str">
            <v>Sudan</v>
          </cell>
          <cell r="BI160">
            <v>5</v>
          </cell>
        </row>
        <row r="161">
          <cell r="BH161" t="str">
            <v>Suriname</v>
          </cell>
          <cell r="BI161">
            <v>5</v>
          </cell>
        </row>
        <row r="162">
          <cell r="BH162" t="str">
            <v>Swaziland</v>
          </cell>
          <cell r="BI162">
            <v>5</v>
          </cell>
        </row>
        <row r="163">
          <cell r="BH163" t="str">
            <v>Sweden</v>
          </cell>
          <cell r="BI163">
            <v>5</v>
          </cell>
        </row>
        <row r="164">
          <cell r="BH164" t="str">
            <v>Syria</v>
          </cell>
          <cell r="BI164">
            <v>5</v>
          </cell>
        </row>
        <row r="165">
          <cell r="BH165" t="str">
            <v>Tahiti</v>
          </cell>
          <cell r="BI165">
            <v>5</v>
          </cell>
        </row>
        <row r="166">
          <cell r="BH166" t="str">
            <v>Taiwan</v>
          </cell>
          <cell r="BI166">
            <v>2</v>
          </cell>
        </row>
        <row r="167">
          <cell r="BH167" t="str">
            <v>Tajikistan</v>
          </cell>
          <cell r="BI167">
            <v>5</v>
          </cell>
        </row>
        <row r="168">
          <cell r="BH168" t="str">
            <v>Tanzania</v>
          </cell>
          <cell r="BI168">
            <v>5</v>
          </cell>
        </row>
        <row r="169">
          <cell r="BH169" t="str">
            <v>Thailand</v>
          </cell>
          <cell r="BI169">
            <v>2</v>
          </cell>
        </row>
        <row r="170">
          <cell r="BH170" t="str">
            <v>Tonga</v>
          </cell>
          <cell r="BI170">
            <v>5</v>
          </cell>
        </row>
        <row r="171">
          <cell r="BH171" t="str">
            <v>Trinidad and Tobago</v>
          </cell>
          <cell r="BI171">
            <v>5</v>
          </cell>
        </row>
        <row r="172">
          <cell r="BH172" t="str">
            <v>Tunisia</v>
          </cell>
          <cell r="BI172">
            <v>5</v>
          </cell>
        </row>
        <row r="173">
          <cell r="BH173" t="str">
            <v>Turkmenistan</v>
          </cell>
          <cell r="BI173">
            <v>5</v>
          </cell>
        </row>
        <row r="174">
          <cell r="BH174" t="str">
            <v>Tuvalu</v>
          </cell>
          <cell r="BI174">
            <v>5</v>
          </cell>
        </row>
        <row r="175">
          <cell r="BH175" t="str">
            <v>Uganda</v>
          </cell>
          <cell r="BI175">
            <v>5</v>
          </cell>
        </row>
        <row r="176">
          <cell r="BH176" t="str">
            <v>Ukraine</v>
          </cell>
          <cell r="BI176">
            <v>5</v>
          </cell>
        </row>
        <row r="177">
          <cell r="BH177" t="str">
            <v>United Arab Emirates</v>
          </cell>
          <cell r="BI177">
            <v>5</v>
          </cell>
        </row>
        <row r="178">
          <cell r="BH178" t="str">
            <v>United Kingdom</v>
          </cell>
          <cell r="BI178">
            <v>4</v>
          </cell>
        </row>
        <row r="179">
          <cell r="BH179" t="str">
            <v>United States</v>
          </cell>
          <cell r="BI179">
            <v>3</v>
          </cell>
        </row>
        <row r="180">
          <cell r="BH180" t="str">
            <v>Uruguay</v>
          </cell>
          <cell r="BI180">
            <v>5</v>
          </cell>
        </row>
        <row r="181">
          <cell r="BH181" t="str">
            <v>Uzbekistan</v>
          </cell>
          <cell r="BI181">
            <v>5</v>
          </cell>
        </row>
        <row r="182">
          <cell r="BH182" t="str">
            <v>Vanuatu</v>
          </cell>
          <cell r="BI182">
            <v>5</v>
          </cell>
        </row>
        <row r="183">
          <cell r="BH183" t="str">
            <v>Venezuela</v>
          </cell>
          <cell r="BI183">
            <v>5</v>
          </cell>
        </row>
        <row r="184">
          <cell r="BH184" t="str">
            <v>Vietnam</v>
          </cell>
          <cell r="BI184">
            <v>5</v>
          </cell>
        </row>
        <row r="185">
          <cell r="BH185" t="str">
            <v>Virgin Islands</v>
          </cell>
          <cell r="BI185">
            <v>5</v>
          </cell>
        </row>
        <row r="186">
          <cell r="BH186" t="str">
            <v>Yemen</v>
          </cell>
          <cell r="BI186">
            <v>5</v>
          </cell>
        </row>
        <row r="187">
          <cell r="BH187" t="str">
            <v>Zambia</v>
          </cell>
          <cell r="BI187">
            <v>5</v>
          </cell>
        </row>
        <row r="188">
          <cell r="BH188" t="str">
            <v>Zimbabwe</v>
          </cell>
          <cell r="BI188">
            <v>5</v>
          </cell>
        </row>
        <row r="251">
          <cell r="H251" t="str">
            <v>10XS  (Shirt Chest 16" / Short Hips 22") - Infant</v>
          </cell>
          <cell r="I251" t="str">
            <v>9XS (Shirt Chest 18" / Short Hips 23") - Infant</v>
          </cell>
          <cell r="J251" t="str">
            <v>8XS (Shirt Chest 20" / Short Hips 24") - Toddler</v>
          </cell>
          <cell r="K251" t="str">
            <v>7XS (Shirt Chest 22" / Short Hips 26") - Toddler</v>
          </cell>
          <cell r="L251" t="str">
            <v>6XS (Shirt Chest 24" / Short Hips 28") - Toddler</v>
          </cell>
          <cell r="M251" t="str">
            <v>5XS (Shirt Chest 26" / Short Hips 30") - Kids</v>
          </cell>
          <cell r="N251" t="str">
            <v>4XS (Shirt Chest 28" / Short Hips 32") - Kids</v>
          </cell>
          <cell r="O251" t="str">
            <v>3XS (Shirt Chest 30" / Short Hips 34") - Kids</v>
          </cell>
          <cell r="P251" t="str">
            <v>2XS (Shirt Chest 32"/ Short Hips 36") - Kids</v>
          </cell>
          <cell r="Q251" t="str">
            <v>XS  (Shirt Chest 34" / Short Hips 38") - Adult 1</v>
          </cell>
          <cell r="R251" t="str">
            <v>S  (Shirt  Chest 36" / Short Hips 40") - Adult 1</v>
          </cell>
          <cell r="S251" t="str">
            <v>M  (Shirt Chest 38" / Short Hips 42") - Adult 1</v>
          </cell>
          <cell r="T251" t="str">
            <v>L   (Shirt Chest 40" / Short Hips 44") - Adult 1</v>
          </cell>
          <cell r="U251" t="str">
            <v>XL  (Shirt Chest 42" / Short Hips 46") - Adult 1</v>
          </cell>
          <cell r="V251" t="str">
            <v>2XL   (Shirt Chest 44" / Short Hips 48") - Adult 2</v>
          </cell>
          <cell r="W251" t="str">
            <v>3XL   (Shirt Chest 46" / Short Hips 50") - Adult 2</v>
          </cell>
          <cell r="X251" t="str">
            <v>4XL   (Shirt Chest 48" / Short Hips 52") - Adult 2</v>
          </cell>
          <cell r="Y251" t="str">
            <v>5XL  (Shirt Chest 50" / Short Hips 54") - Adult 2</v>
          </cell>
          <cell r="Z251" t="str">
            <v>6XL   (Shirt Chest 52" / Short Hips 56") - Adult 2</v>
          </cell>
          <cell r="AA251" t="str">
            <v>7XL   (Shirt Chest 54" / Short Hips 58") - Adult 3</v>
          </cell>
          <cell r="AB251" t="str">
            <v>8XL  (Shirt Chest 56" / Short Hips 60") - Adult 3</v>
          </cell>
          <cell r="AC251" t="str">
            <v>9XL   (Shirt Chest 58" / Short Hips 62") - Adult 3</v>
          </cell>
          <cell r="AD251" t="str">
            <v>10XL   (Shirt Chest 60" / Short Hips 64") - Adult 3</v>
          </cell>
          <cell r="AE251" t="str">
            <v>11XL   (Shirt Chest 62" / Short Hips 66") - Adult 3</v>
          </cell>
        </row>
        <row r="252">
          <cell r="H252">
            <v>2</v>
          </cell>
          <cell r="I252">
            <v>3</v>
          </cell>
          <cell r="J252">
            <v>4</v>
          </cell>
          <cell r="K252">
            <v>5</v>
          </cell>
          <cell r="L252">
            <v>6</v>
          </cell>
          <cell r="M252">
            <v>7</v>
          </cell>
          <cell r="N252">
            <v>8</v>
          </cell>
          <cell r="O252">
            <v>9</v>
          </cell>
          <cell r="P252">
            <v>10</v>
          </cell>
          <cell r="Q252">
            <v>11</v>
          </cell>
          <cell r="R252">
            <v>12</v>
          </cell>
          <cell r="S252">
            <v>13</v>
          </cell>
          <cell r="T252">
            <v>14</v>
          </cell>
          <cell r="U252">
            <v>15</v>
          </cell>
          <cell r="V252">
            <v>16</v>
          </cell>
          <cell r="W252">
            <v>17</v>
          </cell>
          <cell r="X252">
            <v>18</v>
          </cell>
          <cell r="Y252">
            <v>19</v>
          </cell>
          <cell r="Z252">
            <v>20</v>
          </cell>
          <cell r="AA252">
            <v>21</v>
          </cell>
          <cell r="AB252">
            <v>22</v>
          </cell>
          <cell r="AC252">
            <v>23</v>
          </cell>
          <cell r="AD252">
            <v>24</v>
          </cell>
          <cell r="AE252">
            <v>25</v>
          </cell>
        </row>
        <row r="253">
          <cell r="AG253" t="str">
            <v>Sleeveless Shirt</v>
          </cell>
          <cell r="AH253">
            <v>0.11</v>
          </cell>
          <cell r="AI253">
            <v>0.12000000000000001</v>
          </cell>
          <cell r="AJ253">
            <v>0.13</v>
          </cell>
          <cell r="AK253">
            <v>0.13999999999999999</v>
          </cell>
          <cell r="AL253">
            <v>0.15</v>
          </cell>
          <cell r="AM253">
            <v>0.16</v>
          </cell>
          <cell r="AN253">
            <v>0.16999999999999998</v>
          </cell>
          <cell r="AO253">
            <v>0.18</v>
          </cell>
          <cell r="AP253">
            <v>0.19</v>
          </cell>
          <cell r="AQ253">
            <v>0.19999999999999998</v>
          </cell>
          <cell r="AR253">
            <v>0.19999999999999998</v>
          </cell>
          <cell r="AS253">
            <v>0.21</v>
          </cell>
          <cell r="AT253">
            <v>0.22</v>
          </cell>
          <cell r="AU253">
            <v>0.22999999999999998</v>
          </cell>
          <cell r="AV253">
            <v>0.24</v>
          </cell>
          <cell r="AW253">
            <v>0.25</v>
          </cell>
          <cell r="AX253">
            <v>0.26</v>
          </cell>
          <cell r="AY253">
            <v>0.27</v>
          </cell>
          <cell r="AZ253">
            <v>0.28000000000000003</v>
          </cell>
          <cell r="BA253">
            <v>0.29000000000000004</v>
          </cell>
          <cell r="BB253">
            <v>0.30000000000000004</v>
          </cell>
          <cell r="BC253">
            <v>0.31000000000000005</v>
          </cell>
          <cell r="BD253">
            <v>0.32000000000000006</v>
          </cell>
          <cell r="BE253">
            <v>0.36000000000000004</v>
          </cell>
        </row>
        <row r="254">
          <cell r="AG254" t="str">
            <v>Short Sleeves Tshirt Round Neck</v>
          </cell>
          <cell r="AH254">
            <v>0.12</v>
          </cell>
          <cell r="AI254">
            <v>0.13</v>
          </cell>
          <cell r="AJ254">
            <v>0.14000000000000001</v>
          </cell>
          <cell r="AK254">
            <v>0.15</v>
          </cell>
          <cell r="AL254">
            <v>0.16</v>
          </cell>
          <cell r="AM254">
            <v>0.17</v>
          </cell>
          <cell r="AN254">
            <v>0.18</v>
          </cell>
          <cell r="AO254">
            <v>0.19</v>
          </cell>
          <cell r="AP254">
            <v>0.2</v>
          </cell>
          <cell r="AQ254">
            <v>0.21</v>
          </cell>
          <cell r="AR254">
            <v>0.21</v>
          </cell>
          <cell r="AS254">
            <v>0.22</v>
          </cell>
          <cell r="AT254">
            <v>0.23</v>
          </cell>
          <cell r="AU254">
            <v>0.24</v>
          </cell>
          <cell r="AV254">
            <v>0.25</v>
          </cell>
          <cell r="AW254">
            <v>0.26</v>
          </cell>
          <cell r="AX254">
            <v>0.27</v>
          </cell>
          <cell r="AY254">
            <v>0.28000000000000003</v>
          </cell>
          <cell r="AZ254">
            <v>0.29000000000000004</v>
          </cell>
          <cell r="BA254">
            <v>0.30000000000000004</v>
          </cell>
          <cell r="BB254">
            <v>0.31000000000000005</v>
          </cell>
          <cell r="BC254">
            <v>0.32000000000000006</v>
          </cell>
          <cell r="BD254">
            <v>0.33000000000000007</v>
          </cell>
          <cell r="BE254">
            <v>0.37000000000000005</v>
          </cell>
        </row>
        <row r="255">
          <cell r="AG255" t="str">
            <v>Short Sleeves Tshirt V-Neck</v>
          </cell>
          <cell r="AH255">
            <v>0.12</v>
          </cell>
          <cell r="AI255">
            <v>0.13</v>
          </cell>
          <cell r="AJ255">
            <v>0.14000000000000001</v>
          </cell>
          <cell r="AK255">
            <v>0.15</v>
          </cell>
          <cell r="AL255">
            <v>0.16</v>
          </cell>
          <cell r="AM255">
            <v>0.17</v>
          </cell>
          <cell r="AN255">
            <v>0.18</v>
          </cell>
          <cell r="AO255">
            <v>0.19</v>
          </cell>
          <cell r="AP255">
            <v>0.2</v>
          </cell>
          <cell r="AQ255">
            <v>0.21</v>
          </cell>
          <cell r="AR255">
            <v>0.21</v>
          </cell>
          <cell r="AS255">
            <v>0.22</v>
          </cell>
          <cell r="AT255">
            <v>0.23</v>
          </cell>
          <cell r="AU255">
            <v>0.24</v>
          </cell>
          <cell r="AV255">
            <v>0.25</v>
          </cell>
          <cell r="AW255">
            <v>0.26</v>
          </cell>
          <cell r="AX255">
            <v>0.27</v>
          </cell>
          <cell r="AY255">
            <v>0.28000000000000003</v>
          </cell>
          <cell r="AZ255">
            <v>0.29000000000000004</v>
          </cell>
          <cell r="BA255">
            <v>0.30000000000000004</v>
          </cell>
          <cell r="BB255">
            <v>0.31000000000000005</v>
          </cell>
          <cell r="BC255">
            <v>0.32000000000000006</v>
          </cell>
          <cell r="BD255">
            <v>0.33000000000000007</v>
          </cell>
          <cell r="BE255">
            <v>0.37000000000000005</v>
          </cell>
        </row>
        <row r="256">
          <cell r="AG256" t="str">
            <v>Short Sleeves Tshirt Special Type 2 Neckline</v>
          </cell>
          <cell r="AH256">
            <v>0.12</v>
          </cell>
          <cell r="AI256">
            <v>0.13</v>
          </cell>
          <cell r="AJ256">
            <v>0.14000000000000001</v>
          </cell>
          <cell r="AK256">
            <v>0.15</v>
          </cell>
          <cell r="AL256">
            <v>0.16</v>
          </cell>
          <cell r="AM256">
            <v>0.17</v>
          </cell>
          <cell r="AN256">
            <v>0.18</v>
          </cell>
          <cell r="AO256">
            <v>0.19</v>
          </cell>
          <cell r="AP256">
            <v>0.2</v>
          </cell>
          <cell r="AQ256">
            <v>0.21</v>
          </cell>
          <cell r="AR256">
            <v>0.21</v>
          </cell>
          <cell r="AS256">
            <v>0.22</v>
          </cell>
          <cell r="AT256">
            <v>0.23</v>
          </cell>
          <cell r="AU256">
            <v>0.24</v>
          </cell>
          <cell r="AV256">
            <v>0.25</v>
          </cell>
          <cell r="AW256">
            <v>0.26</v>
          </cell>
          <cell r="AX256">
            <v>0.27</v>
          </cell>
          <cell r="AY256">
            <v>0.28000000000000003</v>
          </cell>
          <cell r="AZ256">
            <v>0.29000000000000004</v>
          </cell>
          <cell r="BA256">
            <v>0.30000000000000004</v>
          </cell>
          <cell r="BB256">
            <v>0.31000000000000005</v>
          </cell>
          <cell r="BC256">
            <v>0.32000000000000006</v>
          </cell>
          <cell r="BD256">
            <v>0.33000000000000007</v>
          </cell>
          <cell r="BE256">
            <v>0.37000000000000005</v>
          </cell>
        </row>
        <row r="257">
          <cell r="AG257" t="str">
            <v>Long Sleeves Tshirt Round Neck</v>
          </cell>
          <cell r="AH257">
            <v>0.15</v>
          </cell>
          <cell r="AI257">
            <v>0.16</v>
          </cell>
          <cell r="AJ257">
            <v>0.17</v>
          </cell>
          <cell r="AK257">
            <v>0.18000000000000002</v>
          </cell>
          <cell r="AL257">
            <v>0.19000000000000003</v>
          </cell>
          <cell r="AM257">
            <v>0.20000000000000004</v>
          </cell>
          <cell r="AN257">
            <v>0.21000000000000005</v>
          </cell>
          <cell r="AO257">
            <v>0.22000000000000006</v>
          </cell>
          <cell r="AP257">
            <v>0.23000000000000007</v>
          </cell>
          <cell r="AQ257">
            <v>0.24000000000000007</v>
          </cell>
          <cell r="AR257">
            <v>0.25000000000000006</v>
          </cell>
          <cell r="AS257">
            <v>0.26000000000000006</v>
          </cell>
          <cell r="AT257">
            <v>0.28000000000000003</v>
          </cell>
          <cell r="AU257">
            <v>0.3</v>
          </cell>
          <cell r="AV257">
            <v>0.32</v>
          </cell>
          <cell r="AW257">
            <v>0.34</v>
          </cell>
          <cell r="AX257">
            <v>0.35</v>
          </cell>
          <cell r="AY257">
            <v>0.37</v>
          </cell>
          <cell r="AZ257">
            <v>0.38</v>
          </cell>
          <cell r="BA257">
            <v>0.38</v>
          </cell>
          <cell r="BB257">
            <v>0.39</v>
          </cell>
          <cell r="BC257">
            <v>0.4</v>
          </cell>
          <cell r="BD257">
            <v>0.41</v>
          </cell>
          <cell r="BE257">
            <v>0.44999999999999996</v>
          </cell>
        </row>
        <row r="258">
          <cell r="AG258" t="str">
            <v>Long Sleeves Tshirt V-Neck</v>
          </cell>
          <cell r="AH258">
            <v>0.15</v>
          </cell>
          <cell r="AI258">
            <v>0.16</v>
          </cell>
          <cell r="AJ258">
            <v>0.17</v>
          </cell>
          <cell r="AK258">
            <v>0.18000000000000002</v>
          </cell>
          <cell r="AL258">
            <v>0.19000000000000003</v>
          </cell>
          <cell r="AM258">
            <v>0.20000000000000004</v>
          </cell>
          <cell r="AN258">
            <v>0.21000000000000005</v>
          </cell>
          <cell r="AO258">
            <v>0.22000000000000006</v>
          </cell>
          <cell r="AP258">
            <v>0.23000000000000007</v>
          </cell>
          <cell r="AQ258">
            <v>0.24000000000000007</v>
          </cell>
          <cell r="AR258">
            <v>0.25000000000000006</v>
          </cell>
          <cell r="AS258">
            <v>0.26000000000000006</v>
          </cell>
          <cell r="AT258">
            <v>0.28000000000000003</v>
          </cell>
          <cell r="AU258">
            <v>0.3</v>
          </cell>
          <cell r="AV258">
            <v>0.32</v>
          </cell>
          <cell r="AW258">
            <v>0.34</v>
          </cell>
          <cell r="AX258">
            <v>0.35</v>
          </cell>
          <cell r="AY258">
            <v>0.37</v>
          </cell>
          <cell r="AZ258">
            <v>0.38</v>
          </cell>
          <cell r="BA258">
            <v>0.38</v>
          </cell>
          <cell r="BB258">
            <v>0.39</v>
          </cell>
          <cell r="BC258">
            <v>0.4</v>
          </cell>
          <cell r="BD258">
            <v>0.41</v>
          </cell>
          <cell r="BE258">
            <v>0.44999999999999996</v>
          </cell>
        </row>
        <row r="259">
          <cell r="AG259" t="str">
            <v>Long Sleeves Tshirt Special Type 2 Neckline</v>
          </cell>
          <cell r="AH259">
            <v>0.15</v>
          </cell>
          <cell r="AI259">
            <v>0.16</v>
          </cell>
          <cell r="AJ259">
            <v>0.17</v>
          </cell>
          <cell r="AK259">
            <v>0.18000000000000002</v>
          </cell>
          <cell r="AL259">
            <v>0.19000000000000003</v>
          </cell>
          <cell r="AM259">
            <v>0.20000000000000004</v>
          </cell>
          <cell r="AN259">
            <v>0.21000000000000005</v>
          </cell>
          <cell r="AO259">
            <v>0.22000000000000006</v>
          </cell>
          <cell r="AP259">
            <v>0.23000000000000007</v>
          </cell>
          <cell r="AQ259">
            <v>0.24000000000000007</v>
          </cell>
          <cell r="AR259">
            <v>0.25000000000000006</v>
          </cell>
          <cell r="AS259">
            <v>0.26000000000000006</v>
          </cell>
          <cell r="AT259">
            <v>0.28000000000000003</v>
          </cell>
          <cell r="AU259">
            <v>0.3</v>
          </cell>
          <cell r="AV259">
            <v>0.32</v>
          </cell>
          <cell r="AW259">
            <v>0.34</v>
          </cell>
          <cell r="AX259">
            <v>0.35</v>
          </cell>
          <cell r="AY259">
            <v>0.37</v>
          </cell>
          <cell r="AZ259">
            <v>0.38</v>
          </cell>
          <cell r="BA259">
            <v>0.38</v>
          </cell>
          <cell r="BB259">
            <v>0.39</v>
          </cell>
          <cell r="BC259">
            <v>0.4</v>
          </cell>
          <cell r="BD259">
            <v>0.41</v>
          </cell>
          <cell r="BE259">
            <v>0.44999999999999996</v>
          </cell>
        </row>
        <row r="260">
          <cell r="AG260" t="str">
            <v>Frisbee Shorts</v>
          </cell>
          <cell r="AH260">
            <v>0.13</v>
          </cell>
          <cell r="AI260">
            <v>0.14000000000000001</v>
          </cell>
          <cell r="AJ260">
            <v>0.15000000000000002</v>
          </cell>
          <cell r="AK260">
            <v>0.16</v>
          </cell>
          <cell r="AL260">
            <v>0.17</v>
          </cell>
          <cell r="AM260">
            <v>0.18000000000000002</v>
          </cell>
          <cell r="AN260">
            <v>0.19</v>
          </cell>
          <cell r="AO260">
            <v>0.2</v>
          </cell>
          <cell r="AP260">
            <v>0.21000000000000002</v>
          </cell>
          <cell r="AQ260">
            <v>0.22</v>
          </cell>
          <cell r="AR260">
            <v>0.22</v>
          </cell>
          <cell r="AS260">
            <v>0.23</v>
          </cell>
          <cell r="AT260">
            <v>0.24000000000000002</v>
          </cell>
          <cell r="AU260">
            <v>0.25</v>
          </cell>
          <cell r="AV260">
            <v>0.26</v>
          </cell>
          <cell r="AW260">
            <v>0.27</v>
          </cell>
          <cell r="AX260">
            <v>0.28000000000000003</v>
          </cell>
          <cell r="AY260">
            <v>0.29000000000000004</v>
          </cell>
          <cell r="AZ260">
            <v>0.30000000000000004</v>
          </cell>
          <cell r="BA260">
            <v>0.31000000000000005</v>
          </cell>
          <cell r="BB260">
            <v>0.32000000000000006</v>
          </cell>
          <cell r="BC260">
            <v>0.33000000000000007</v>
          </cell>
          <cell r="BD260">
            <v>0.34000000000000008</v>
          </cell>
          <cell r="BE260">
            <v>0.38000000000000006</v>
          </cell>
        </row>
        <row r="261">
          <cell r="AG261" t="str">
            <v>Short Sleeves Tshirt Round Neck</v>
          </cell>
          <cell r="AH261">
            <v>0.12</v>
          </cell>
          <cell r="AI261">
            <v>0.13</v>
          </cell>
          <cell r="AJ261">
            <v>0.14000000000000001</v>
          </cell>
          <cell r="AK261">
            <v>0.15</v>
          </cell>
          <cell r="AL261">
            <v>0.16</v>
          </cell>
          <cell r="AM261">
            <v>0.17</v>
          </cell>
          <cell r="AN261">
            <v>0.18</v>
          </cell>
          <cell r="AO261">
            <v>0.19</v>
          </cell>
          <cell r="AP261">
            <v>0.2</v>
          </cell>
          <cell r="AQ261">
            <v>0.21</v>
          </cell>
          <cell r="AR261">
            <v>0.21</v>
          </cell>
          <cell r="AS261">
            <v>0.22</v>
          </cell>
          <cell r="AT261">
            <v>0.23</v>
          </cell>
          <cell r="AU261">
            <v>0.24</v>
          </cell>
          <cell r="AV261">
            <v>0.25</v>
          </cell>
          <cell r="AW261">
            <v>0.26</v>
          </cell>
          <cell r="AX261">
            <v>0.27</v>
          </cell>
          <cell r="AY261">
            <v>0.28000000000000003</v>
          </cell>
          <cell r="AZ261">
            <v>0.29000000000000004</v>
          </cell>
          <cell r="BA261">
            <v>0.30000000000000004</v>
          </cell>
          <cell r="BB261">
            <v>0.31000000000000005</v>
          </cell>
          <cell r="BC261">
            <v>0.32000000000000006</v>
          </cell>
          <cell r="BD261">
            <v>0.33000000000000007</v>
          </cell>
          <cell r="BE261">
            <v>0.37000000000000005</v>
          </cell>
        </row>
        <row r="262">
          <cell r="AG262" t="str">
            <v>Short Sleeves Tshirt V-Neck</v>
          </cell>
          <cell r="AH262">
            <v>0.12</v>
          </cell>
          <cell r="AI262">
            <v>0.13</v>
          </cell>
          <cell r="AJ262">
            <v>0.14000000000000001</v>
          </cell>
          <cell r="AK262">
            <v>0.15</v>
          </cell>
          <cell r="AL262">
            <v>0.16</v>
          </cell>
          <cell r="AM262">
            <v>0.17</v>
          </cell>
          <cell r="AN262">
            <v>0.18</v>
          </cell>
          <cell r="AO262">
            <v>0.19</v>
          </cell>
          <cell r="AP262">
            <v>0.2</v>
          </cell>
          <cell r="AQ262">
            <v>0.21</v>
          </cell>
          <cell r="AR262">
            <v>0.21</v>
          </cell>
          <cell r="AS262">
            <v>0.22</v>
          </cell>
          <cell r="AT262">
            <v>0.23</v>
          </cell>
          <cell r="AU262">
            <v>0.24</v>
          </cell>
          <cell r="AV262">
            <v>0.25</v>
          </cell>
          <cell r="AW262">
            <v>0.26</v>
          </cell>
          <cell r="AX262">
            <v>0.27</v>
          </cell>
          <cell r="AY262">
            <v>0.28000000000000003</v>
          </cell>
          <cell r="AZ262">
            <v>0.29000000000000004</v>
          </cell>
          <cell r="BA262">
            <v>0.30000000000000004</v>
          </cell>
          <cell r="BB262">
            <v>0.31000000000000005</v>
          </cell>
          <cell r="BC262">
            <v>0.32000000000000006</v>
          </cell>
          <cell r="BD262">
            <v>0.33000000000000007</v>
          </cell>
          <cell r="BE262">
            <v>0.37000000000000005</v>
          </cell>
        </row>
        <row r="263">
          <cell r="AG263" t="str">
            <v>Short Sleeves Tshirt Special Type 2 Neckline</v>
          </cell>
          <cell r="AH263">
            <v>0.12</v>
          </cell>
          <cell r="AI263">
            <v>0.13</v>
          </cell>
          <cell r="AJ263">
            <v>0.14000000000000001</v>
          </cell>
          <cell r="AK263">
            <v>0.15</v>
          </cell>
          <cell r="AL263">
            <v>0.16</v>
          </cell>
          <cell r="AM263">
            <v>0.17</v>
          </cell>
          <cell r="AN263">
            <v>0.18</v>
          </cell>
          <cell r="AO263">
            <v>0.19</v>
          </cell>
          <cell r="AP263">
            <v>0.2</v>
          </cell>
          <cell r="AQ263">
            <v>0.21</v>
          </cell>
          <cell r="AR263">
            <v>0.21</v>
          </cell>
          <cell r="AS263">
            <v>0.22</v>
          </cell>
          <cell r="AT263">
            <v>0.23</v>
          </cell>
          <cell r="AU263">
            <v>0.24</v>
          </cell>
          <cell r="AV263">
            <v>0.25</v>
          </cell>
          <cell r="AW263">
            <v>0.26</v>
          </cell>
          <cell r="AX263">
            <v>0.27</v>
          </cell>
          <cell r="AY263">
            <v>0.28000000000000003</v>
          </cell>
          <cell r="AZ263">
            <v>0.29000000000000004</v>
          </cell>
          <cell r="BA263">
            <v>0.30000000000000004</v>
          </cell>
          <cell r="BB263">
            <v>0.31000000000000005</v>
          </cell>
          <cell r="BC263">
            <v>0.32000000000000006</v>
          </cell>
          <cell r="BD263">
            <v>0.33000000000000007</v>
          </cell>
          <cell r="BE263">
            <v>0.37000000000000005</v>
          </cell>
        </row>
        <row r="264">
          <cell r="AG264" t="str">
            <v>Long Sleeves Tshirt Round Neck</v>
          </cell>
          <cell r="AH264">
            <v>0.15</v>
          </cell>
          <cell r="AI264">
            <v>0.16</v>
          </cell>
          <cell r="AJ264">
            <v>0.17</v>
          </cell>
          <cell r="AK264">
            <v>0.18000000000000002</v>
          </cell>
          <cell r="AL264">
            <v>0.19000000000000003</v>
          </cell>
          <cell r="AM264">
            <v>0.20000000000000004</v>
          </cell>
          <cell r="AN264">
            <v>0.21000000000000005</v>
          </cell>
          <cell r="AO264">
            <v>0.22000000000000006</v>
          </cell>
          <cell r="AP264">
            <v>0.23000000000000007</v>
          </cell>
          <cell r="AQ264">
            <v>0.24000000000000007</v>
          </cell>
          <cell r="AR264">
            <v>0.25000000000000006</v>
          </cell>
          <cell r="AS264">
            <v>0.26000000000000006</v>
          </cell>
          <cell r="AT264">
            <v>0.28000000000000003</v>
          </cell>
          <cell r="AU264">
            <v>0.3</v>
          </cell>
          <cell r="AV264">
            <v>0.32</v>
          </cell>
          <cell r="AW264">
            <v>0.34</v>
          </cell>
          <cell r="AX264">
            <v>0.35</v>
          </cell>
          <cell r="AY264">
            <v>0.37</v>
          </cell>
          <cell r="AZ264">
            <v>0.38</v>
          </cell>
          <cell r="BA264">
            <v>0.38</v>
          </cell>
          <cell r="BB264">
            <v>0.39</v>
          </cell>
          <cell r="BC264">
            <v>0.4</v>
          </cell>
          <cell r="BD264">
            <v>0.41</v>
          </cell>
          <cell r="BE264">
            <v>0.44999999999999996</v>
          </cell>
        </row>
        <row r="265">
          <cell r="AG265" t="str">
            <v>Long Sleeves Tshirt V-Neck</v>
          </cell>
          <cell r="AH265">
            <v>0.15</v>
          </cell>
          <cell r="AI265">
            <v>0.16</v>
          </cell>
          <cell r="AJ265">
            <v>0.17</v>
          </cell>
          <cell r="AK265">
            <v>0.18000000000000002</v>
          </cell>
          <cell r="AL265">
            <v>0.19000000000000003</v>
          </cell>
          <cell r="AM265">
            <v>0.20000000000000004</v>
          </cell>
          <cell r="AN265">
            <v>0.21000000000000005</v>
          </cell>
          <cell r="AO265">
            <v>0.22000000000000006</v>
          </cell>
          <cell r="AP265">
            <v>0.23000000000000007</v>
          </cell>
          <cell r="AQ265">
            <v>0.24000000000000007</v>
          </cell>
          <cell r="AR265">
            <v>0.25000000000000006</v>
          </cell>
          <cell r="AS265">
            <v>0.26000000000000006</v>
          </cell>
          <cell r="AT265">
            <v>0.28000000000000003</v>
          </cell>
          <cell r="AU265">
            <v>0.3</v>
          </cell>
          <cell r="AV265">
            <v>0.32</v>
          </cell>
          <cell r="AW265">
            <v>0.34</v>
          </cell>
          <cell r="AX265">
            <v>0.35</v>
          </cell>
          <cell r="AY265">
            <v>0.37</v>
          </cell>
          <cell r="AZ265">
            <v>0.38</v>
          </cell>
          <cell r="BA265">
            <v>0.38</v>
          </cell>
          <cell r="BB265">
            <v>0.39</v>
          </cell>
          <cell r="BC265">
            <v>0.4</v>
          </cell>
          <cell r="BD265">
            <v>0.41</v>
          </cell>
          <cell r="BE265">
            <v>0.44999999999999996</v>
          </cell>
        </row>
        <row r="266">
          <cell r="AG266" t="str">
            <v>Long Sleeves Tshirt Special Type 2 Neckline</v>
          </cell>
          <cell r="AH266">
            <v>0.15</v>
          </cell>
          <cell r="AI266">
            <v>0.16</v>
          </cell>
          <cell r="AJ266">
            <v>0.17</v>
          </cell>
          <cell r="AK266">
            <v>0.18000000000000002</v>
          </cell>
          <cell r="AL266">
            <v>0.19000000000000003</v>
          </cell>
          <cell r="AM266">
            <v>0.20000000000000004</v>
          </cell>
          <cell r="AN266">
            <v>0.21000000000000005</v>
          </cell>
          <cell r="AO266">
            <v>0.22000000000000006</v>
          </cell>
          <cell r="AP266">
            <v>0.23000000000000007</v>
          </cell>
          <cell r="AQ266">
            <v>0.24000000000000007</v>
          </cell>
          <cell r="AR266">
            <v>0.25000000000000006</v>
          </cell>
          <cell r="AS266">
            <v>0.26000000000000006</v>
          </cell>
          <cell r="AT266">
            <v>0.28000000000000003</v>
          </cell>
          <cell r="AU266">
            <v>0.3</v>
          </cell>
          <cell r="AV266">
            <v>0.32</v>
          </cell>
          <cell r="AW266">
            <v>0.34</v>
          </cell>
          <cell r="AX266">
            <v>0.35</v>
          </cell>
          <cell r="AY266">
            <v>0.37</v>
          </cell>
          <cell r="AZ266">
            <v>0.38</v>
          </cell>
          <cell r="BA266">
            <v>0.38</v>
          </cell>
          <cell r="BB266">
            <v>0.39</v>
          </cell>
          <cell r="BC266">
            <v>0.4</v>
          </cell>
          <cell r="BD266">
            <v>0.41</v>
          </cell>
          <cell r="BE266">
            <v>0.44999999999999996</v>
          </cell>
        </row>
        <row r="267">
          <cell r="AG267" t="str">
            <v>Soccer Shorts</v>
          </cell>
          <cell r="AH267">
            <v>0.13</v>
          </cell>
          <cell r="AI267">
            <v>0.14000000000000001</v>
          </cell>
          <cell r="AJ267">
            <v>0.15000000000000002</v>
          </cell>
          <cell r="AK267">
            <v>0.16</v>
          </cell>
          <cell r="AL267">
            <v>0.17</v>
          </cell>
          <cell r="AM267">
            <v>0.18000000000000002</v>
          </cell>
          <cell r="AN267">
            <v>0.19</v>
          </cell>
          <cell r="AO267">
            <v>0.2</v>
          </cell>
          <cell r="AP267">
            <v>0.21000000000000002</v>
          </cell>
          <cell r="AQ267">
            <v>0.22</v>
          </cell>
          <cell r="AR267">
            <v>0.22</v>
          </cell>
          <cell r="AS267">
            <v>0.23</v>
          </cell>
          <cell r="AT267">
            <v>0.24000000000000002</v>
          </cell>
          <cell r="AU267">
            <v>0.25</v>
          </cell>
          <cell r="AV267">
            <v>0.26</v>
          </cell>
          <cell r="AW267">
            <v>0.27</v>
          </cell>
          <cell r="AX267">
            <v>0.28000000000000003</v>
          </cell>
          <cell r="AY267">
            <v>0.29000000000000004</v>
          </cell>
          <cell r="AZ267">
            <v>0.30000000000000004</v>
          </cell>
          <cell r="BA267">
            <v>0.31000000000000005</v>
          </cell>
          <cell r="BB267">
            <v>0.32000000000000006</v>
          </cell>
          <cell r="BC267">
            <v>0.33000000000000007</v>
          </cell>
          <cell r="BD267">
            <v>0.34000000000000008</v>
          </cell>
          <cell r="BE267">
            <v>0.38000000000000006</v>
          </cell>
        </row>
        <row r="268">
          <cell r="AG268" t="str">
            <v>Pants  All-Sports</v>
          </cell>
          <cell r="AH268">
            <v>0.20800000000000002</v>
          </cell>
          <cell r="AI268">
            <v>0.22400000000000003</v>
          </cell>
          <cell r="AJ268">
            <v>0.24000000000000005</v>
          </cell>
          <cell r="AK268">
            <v>0.25600000000000001</v>
          </cell>
          <cell r="AL268">
            <v>0.27200000000000002</v>
          </cell>
          <cell r="AM268">
            <v>0.28800000000000003</v>
          </cell>
          <cell r="AN268">
            <v>0.30400000000000005</v>
          </cell>
          <cell r="AO268">
            <v>0.32000000000000006</v>
          </cell>
          <cell r="AP268">
            <v>0.33600000000000008</v>
          </cell>
          <cell r="AQ268">
            <v>0.35200000000000004</v>
          </cell>
          <cell r="AR268">
            <v>0.35200000000000004</v>
          </cell>
          <cell r="AS268">
            <v>0.36800000000000005</v>
          </cell>
          <cell r="AT268">
            <v>0.38400000000000006</v>
          </cell>
          <cell r="AU268">
            <v>0.4</v>
          </cell>
          <cell r="AV268">
            <v>0.41600000000000004</v>
          </cell>
          <cell r="AW268">
            <v>0.43200000000000005</v>
          </cell>
          <cell r="AX268">
            <v>0.44800000000000006</v>
          </cell>
          <cell r="AY268">
            <v>0.46400000000000008</v>
          </cell>
          <cell r="AZ268">
            <v>0.48000000000000009</v>
          </cell>
          <cell r="BA268">
            <v>0.49600000000000011</v>
          </cell>
          <cell r="BB268">
            <v>0.51200000000000012</v>
          </cell>
          <cell r="BC268">
            <v>0.52800000000000014</v>
          </cell>
          <cell r="BD268">
            <v>0.54400000000000015</v>
          </cell>
          <cell r="BE268">
            <v>0.58400000000000019</v>
          </cell>
        </row>
        <row r="269">
          <cell r="AG269" t="str">
            <v>Padding (2pcs) for Elbows or Knees</v>
          </cell>
          <cell r="AH269">
            <v>7.0000000000000007E-2</v>
          </cell>
          <cell r="AI269">
            <v>7.0000000000000007E-2</v>
          </cell>
          <cell r="AJ269">
            <v>7.0000000000000007E-2</v>
          </cell>
          <cell r="AK269">
            <v>7.0000000000000007E-2</v>
          </cell>
          <cell r="AL269">
            <v>7.0000000000000007E-2</v>
          </cell>
          <cell r="AM269">
            <v>7.0000000000000007E-2</v>
          </cell>
          <cell r="AN269">
            <v>7.0000000000000007E-2</v>
          </cell>
          <cell r="AO269">
            <v>7.0000000000000007E-2</v>
          </cell>
          <cell r="AP269">
            <v>7.0000000000000007E-2</v>
          </cell>
          <cell r="AQ269">
            <v>7.0000000000000007E-2</v>
          </cell>
          <cell r="AR269">
            <v>7.0000000000000007E-2</v>
          </cell>
          <cell r="AS269">
            <v>7.0000000000000007E-2</v>
          </cell>
          <cell r="AT269">
            <v>7.0000000000000007E-2</v>
          </cell>
          <cell r="AU269">
            <v>7.0000000000000007E-2</v>
          </cell>
          <cell r="AV269">
            <v>7.0000000000000007E-2</v>
          </cell>
          <cell r="AW269">
            <v>7.0000000000000007E-2</v>
          </cell>
          <cell r="AX269">
            <v>7.0000000000000007E-2</v>
          </cell>
          <cell r="AY269">
            <v>7.0000000000000007E-2</v>
          </cell>
          <cell r="AZ269">
            <v>7.0000000000000007E-2</v>
          </cell>
          <cell r="BA269">
            <v>7.0000000000000007E-2</v>
          </cell>
          <cell r="BB269">
            <v>7.0000000000000007E-2</v>
          </cell>
          <cell r="BC269">
            <v>7.0000000000000007E-2</v>
          </cell>
          <cell r="BD269">
            <v>7.0000000000000007E-2</v>
          </cell>
          <cell r="BE269">
            <v>0.11000000000000001</v>
          </cell>
        </row>
        <row r="270">
          <cell r="AG270" t="str">
            <v>Men's Short Sleeves Tshirt Round Neck</v>
          </cell>
          <cell r="AH270">
            <v>0.12</v>
          </cell>
          <cell r="AI270">
            <v>0.13</v>
          </cell>
          <cell r="AJ270">
            <v>0.14000000000000001</v>
          </cell>
          <cell r="AK270">
            <v>0.15</v>
          </cell>
          <cell r="AL270">
            <v>0.16</v>
          </cell>
          <cell r="AM270">
            <v>0.17</v>
          </cell>
          <cell r="AN270">
            <v>0.18</v>
          </cell>
          <cell r="AO270">
            <v>0.19</v>
          </cell>
          <cell r="AP270">
            <v>0.2</v>
          </cell>
          <cell r="AQ270">
            <v>0.21</v>
          </cell>
          <cell r="AR270">
            <v>0.21</v>
          </cell>
          <cell r="AS270">
            <v>0.22</v>
          </cell>
          <cell r="AT270">
            <v>0.23</v>
          </cell>
          <cell r="AU270">
            <v>0.24</v>
          </cell>
          <cell r="AV270">
            <v>0.25</v>
          </cell>
          <cell r="AW270">
            <v>0.26</v>
          </cell>
          <cell r="AX270">
            <v>0.27</v>
          </cell>
          <cell r="AY270">
            <v>0.28000000000000003</v>
          </cell>
          <cell r="AZ270">
            <v>0.29000000000000004</v>
          </cell>
          <cell r="BA270">
            <v>0.30000000000000004</v>
          </cell>
          <cell r="BB270">
            <v>0.31000000000000005</v>
          </cell>
          <cell r="BC270">
            <v>0.32000000000000006</v>
          </cell>
          <cell r="BD270">
            <v>0.33000000000000007</v>
          </cell>
          <cell r="BE270">
            <v>0.37000000000000005</v>
          </cell>
        </row>
        <row r="271">
          <cell r="AG271" t="str">
            <v>Men's Short Sleeves Tshirt V-Neck</v>
          </cell>
          <cell r="AH271">
            <v>0.12</v>
          </cell>
          <cell r="AI271">
            <v>0.13</v>
          </cell>
          <cell r="AJ271">
            <v>0.14000000000000001</v>
          </cell>
          <cell r="AK271">
            <v>0.15</v>
          </cell>
          <cell r="AL271">
            <v>0.16</v>
          </cell>
          <cell r="AM271">
            <v>0.17</v>
          </cell>
          <cell r="AN271">
            <v>0.18</v>
          </cell>
          <cell r="AO271">
            <v>0.19</v>
          </cell>
          <cell r="AP271">
            <v>0.2</v>
          </cell>
          <cell r="AQ271">
            <v>0.21</v>
          </cell>
          <cell r="AR271">
            <v>0.21</v>
          </cell>
          <cell r="AS271">
            <v>0.22</v>
          </cell>
          <cell r="AT271">
            <v>0.23</v>
          </cell>
          <cell r="AU271">
            <v>0.24</v>
          </cell>
          <cell r="AV271">
            <v>0.25</v>
          </cell>
          <cell r="AW271">
            <v>0.26</v>
          </cell>
          <cell r="AX271">
            <v>0.27</v>
          </cell>
          <cell r="AY271">
            <v>0.28000000000000003</v>
          </cell>
          <cell r="AZ271">
            <v>0.29000000000000004</v>
          </cell>
          <cell r="BA271">
            <v>0.30000000000000004</v>
          </cell>
          <cell r="BB271">
            <v>0.31000000000000005</v>
          </cell>
          <cell r="BC271">
            <v>0.32000000000000006</v>
          </cell>
          <cell r="BD271">
            <v>0.33000000000000007</v>
          </cell>
          <cell r="BE271">
            <v>0.37000000000000005</v>
          </cell>
        </row>
        <row r="272">
          <cell r="AG272" t="str">
            <v>Men's Short Sleeves Tshirt Special Type 2 Neckline</v>
          </cell>
          <cell r="AH272">
            <v>0.12</v>
          </cell>
          <cell r="AI272">
            <v>0.13</v>
          </cell>
          <cell r="AJ272">
            <v>0.14000000000000001</v>
          </cell>
          <cell r="AK272">
            <v>0.15</v>
          </cell>
          <cell r="AL272">
            <v>0.16</v>
          </cell>
          <cell r="AM272">
            <v>0.17</v>
          </cell>
          <cell r="AN272">
            <v>0.18</v>
          </cell>
          <cell r="AO272">
            <v>0.19</v>
          </cell>
          <cell r="AP272">
            <v>0.2</v>
          </cell>
          <cell r="AQ272">
            <v>0.21</v>
          </cell>
          <cell r="AR272">
            <v>0.21</v>
          </cell>
          <cell r="AS272">
            <v>0.22</v>
          </cell>
          <cell r="AT272">
            <v>0.23</v>
          </cell>
          <cell r="AU272">
            <v>0.24</v>
          </cell>
          <cell r="AV272">
            <v>0.25</v>
          </cell>
          <cell r="AW272">
            <v>0.26</v>
          </cell>
          <cell r="AX272">
            <v>0.27</v>
          </cell>
          <cell r="AY272">
            <v>0.28000000000000003</v>
          </cell>
          <cell r="AZ272">
            <v>0.29000000000000004</v>
          </cell>
          <cell r="BA272">
            <v>0.30000000000000004</v>
          </cell>
          <cell r="BB272">
            <v>0.31000000000000005</v>
          </cell>
          <cell r="BC272">
            <v>0.32000000000000006</v>
          </cell>
          <cell r="BD272">
            <v>0.33000000000000007</v>
          </cell>
          <cell r="BE272">
            <v>0.37000000000000005</v>
          </cell>
        </row>
        <row r="273">
          <cell r="AG273" t="str">
            <v>Men's Shorts</v>
          </cell>
          <cell r="AH273">
            <v>0.13</v>
          </cell>
          <cell r="AI273">
            <v>0.14000000000000001</v>
          </cell>
          <cell r="AJ273">
            <v>0.15000000000000002</v>
          </cell>
          <cell r="AK273">
            <v>0.16</v>
          </cell>
          <cell r="AL273">
            <v>0.17</v>
          </cell>
          <cell r="AM273">
            <v>0.18000000000000002</v>
          </cell>
          <cell r="AN273">
            <v>0.19</v>
          </cell>
          <cell r="AO273">
            <v>0.2</v>
          </cell>
          <cell r="AP273">
            <v>0.21000000000000002</v>
          </cell>
          <cell r="AQ273">
            <v>0.22</v>
          </cell>
          <cell r="AR273">
            <v>0.22</v>
          </cell>
          <cell r="AS273">
            <v>0.23</v>
          </cell>
          <cell r="AT273">
            <v>0.24000000000000002</v>
          </cell>
          <cell r="AU273">
            <v>0.25</v>
          </cell>
          <cell r="AV273">
            <v>0.26</v>
          </cell>
          <cell r="AW273">
            <v>0.27</v>
          </cell>
          <cell r="AX273">
            <v>0.28000000000000003</v>
          </cell>
          <cell r="AY273">
            <v>0.29000000000000004</v>
          </cell>
          <cell r="AZ273">
            <v>0.30000000000000004</v>
          </cell>
          <cell r="BA273">
            <v>0.31000000000000005</v>
          </cell>
          <cell r="BB273">
            <v>0.32000000000000006</v>
          </cell>
          <cell r="BC273">
            <v>0.33000000000000007</v>
          </cell>
          <cell r="BD273">
            <v>0.34000000000000008</v>
          </cell>
          <cell r="BE273">
            <v>0.38000000000000006</v>
          </cell>
        </row>
        <row r="274">
          <cell r="AG274" t="str">
            <v>Women's Cap Sleeves Tshirt Round Neck</v>
          </cell>
          <cell r="AH274">
            <v>0.12</v>
          </cell>
          <cell r="AI274">
            <v>0.13</v>
          </cell>
          <cell r="AJ274">
            <v>0.14000000000000001</v>
          </cell>
          <cell r="AK274">
            <v>0.15</v>
          </cell>
          <cell r="AL274">
            <v>0.16</v>
          </cell>
          <cell r="AM274">
            <v>0.17</v>
          </cell>
          <cell r="AN274">
            <v>0.18</v>
          </cell>
          <cell r="AO274">
            <v>0.19</v>
          </cell>
          <cell r="AP274">
            <v>0.2</v>
          </cell>
          <cell r="AQ274">
            <v>0.21</v>
          </cell>
          <cell r="AR274">
            <v>0.21</v>
          </cell>
          <cell r="AS274">
            <v>0.22</v>
          </cell>
          <cell r="AT274">
            <v>0.23</v>
          </cell>
          <cell r="AU274">
            <v>0.24</v>
          </cell>
          <cell r="AV274">
            <v>0.25</v>
          </cell>
          <cell r="AW274">
            <v>0.26</v>
          </cell>
          <cell r="AX274">
            <v>0.27</v>
          </cell>
          <cell r="AY274">
            <v>0.28000000000000003</v>
          </cell>
          <cell r="AZ274">
            <v>0.29000000000000004</v>
          </cell>
          <cell r="BA274">
            <v>0.30000000000000004</v>
          </cell>
          <cell r="BB274">
            <v>0.31000000000000005</v>
          </cell>
          <cell r="BC274">
            <v>0.32000000000000006</v>
          </cell>
          <cell r="BD274">
            <v>0.33000000000000007</v>
          </cell>
          <cell r="BE274">
            <v>0.37000000000000005</v>
          </cell>
        </row>
        <row r="275">
          <cell r="AG275" t="str">
            <v>Women's Cap Sleeves Tshirt V-Neck</v>
          </cell>
          <cell r="AH275">
            <v>0.12</v>
          </cell>
          <cell r="AI275">
            <v>0.13</v>
          </cell>
          <cell r="AJ275">
            <v>0.14000000000000001</v>
          </cell>
          <cell r="AK275">
            <v>0.15</v>
          </cell>
          <cell r="AL275">
            <v>0.16</v>
          </cell>
          <cell r="AM275">
            <v>0.17</v>
          </cell>
          <cell r="AN275">
            <v>0.18</v>
          </cell>
          <cell r="AO275">
            <v>0.19</v>
          </cell>
          <cell r="AP275">
            <v>0.2</v>
          </cell>
          <cell r="AQ275">
            <v>0.21</v>
          </cell>
          <cell r="AR275">
            <v>0.21</v>
          </cell>
          <cell r="AS275">
            <v>0.22</v>
          </cell>
          <cell r="AT275">
            <v>0.23</v>
          </cell>
          <cell r="AU275">
            <v>0.24</v>
          </cell>
          <cell r="AV275">
            <v>0.25</v>
          </cell>
          <cell r="AW275">
            <v>0.26</v>
          </cell>
          <cell r="AX275">
            <v>0.27</v>
          </cell>
          <cell r="AY275">
            <v>0.28000000000000003</v>
          </cell>
          <cell r="AZ275">
            <v>0.29000000000000004</v>
          </cell>
          <cell r="BA275">
            <v>0.30000000000000004</v>
          </cell>
          <cell r="BB275">
            <v>0.31000000000000005</v>
          </cell>
          <cell r="BC275">
            <v>0.32000000000000006</v>
          </cell>
          <cell r="BD275">
            <v>0.33000000000000007</v>
          </cell>
          <cell r="BE275">
            <v>0.37000000000000005</v>
          </cell>
        </row>
        <row r="276">
          <cell r="AG276" t="str">
            <v>Women's Cap Sleeves Tshirt Special Type 2 Neckline</v>
          </cell>
          <cell r="AH276">
            <v>0.12</v>
          </cell>
          <cell r="AI276">
            <v>0.13</v>
          </cell>
          <cell r="AJ276">
            <v>0.14000000000000001</v>
          </cell>
          <cell r="AK276">
            <v>0.15</v>
          </cell>
          <cell r="AL276">
            <v>0.16</v>
          </cell>
          <cell r="AM276">
            <v>0.17</v>
          </cell>
          <cell r="AN276">
            <v>0.18</v>
          </cell>
          <cell r="AO276">
            <v>0.19</v>
          </cell>
          <cell r="AP276">
            <v>0.2</v>
          </cell>
          <cell r="AQ276">
            <v>0.21</v>
          </cell>
          <cell r="AR276">
            <v>0.21</v>
          </cell>
          <cell r="AS276">
            <v>0.22</v>
          </cell>
          <cell r="AT276">
            <v>0.23</v>
          </cell>
          <cell r="AU276">
            <v>0.24</v>
          </cell>
          <cell r="AV276">
            <v>0.25</v>
          </cell>
          <cell r="AW276">
            <v>0.26</v>
          </cell>
          <cell r="AX276">
            <v>0.27</v>
          </cell>
          <cell r="AY276">
            <v>0.28000000000000003</v>
          </cell>
          <cell r="AZ276">
            <v>0.29000000000000004</v>
          </cell>
          <cell r="BA276">
            <v>0.30000000000000004</v>
          </cell>
          <cell r="BB276">
            <v>0.31000000000000005</v>
          </cell>
          <cell r="BC276">
            <v>0.32000000000000006</v>
          </cell>
          <cell r="BD276">
            <v>0.33000000000000007</v>
          </cell>
          <cell r="BE276">
            <v>0.37000000000000005</v>
          </cell>
        </row>
        <row r="277">
          <cell r="AG277" t="str">
            <v>Women's Drifit Tight Shorts</v>
          </cell>
          <cell r="AH277">
            <v>0.13</v>
          </cell>
          <cell r="AI277">
            <v>0.14000000000000001</v>
          </cell>
          <cell r="AJ277">
            <v>0.15000000000000002</v>
          </cell>
          <cell r="AK277">
            <v>0.16</v>
          </cell>
          <cell r="AL277">
            <v>0.17</v>
          </cell>
          <cell r="AM277">
            <v>0.18000000000000002</v>
          </cell>
          <cell r="AN277">
            <v>0.19</v>
          </cell>
          <cell r="AO277">
            <v>0.2</v>
          </cell>
          <cell r="AP277">
            <v>0.21000000000000002</v>
          </cell>
          <cell r="AQ277">
            <v>0.22</v>
          </cell>
          <cell r="AR277">
            <v>0.22</v>
          </cell>
          <cell r="AS277">
            <v>0.23</v>
          </cell>
          <cell r="AT277">
            <v>0.24000000000000002</v>
          </cell>
          <cell r="AU277">
            <v>0.25</v>
          </cell>
          <cell r="AV277">
            <v>0.26</v>
          </cell>
          <cell r="AW277">
            <v>0.27</v>
          </cell>
          <cell r="AX277">
            <v>0.28000000000000003</v>
          </cell>
          <cell r="AY277">
            <v>0.29000000000000004</v>
          </cell>
          <cell r="AZ277">
            <v>0.30000000000000004</v>
          </cell>
          <cell r="BA277">
            <v>0.31000000000000005</v>
          </cell>
          <cell r="BB277">
            <v>0.32000000000000006</v>
          </cell>
          <cell r="BC277">
            <v>0.33000000000000007</v>
          </cell>
          <cell r="BD277">
            <v>0.34000000000000008</v>
          </cell>
          <cell r="BE277">
            <v>0.38000000000000006</v>
          </cell>
        </row>
        <row r="278">
          <cell r="AG278" t="str">
            <v>Women's Spandex Shorts</v>
          </cell>
          <cell r="AH278">
            <v>0.16</v>
          </cell>
          <cell r="AI278">
            <v>0.17</v>
          </cell>
          <cell r="AJ278">
            <v>0.18000000000000002</v>
          </cell>
          <cell r="AK278">
            <v>0.19000000000000003</v>
          </cell>
          <cell r="AL278">
            <v>0.20000000000000004</v>
          </cell>
          <cell r="AM278">
            <v>0.21000000000000005</v>
          </cell>
          <cell r="AN278">
            <v>0.22000000000000006</v>
          </cell>
          <cell r="AO278">
            <v>0.23000000000000007</v>
          </cell>
          <cell r="AP278">
            <v>0.24000000000000007</v>
          </cell>
          <cell r="AQ278">
            <v>0.25000000000000006</v>
          </cell>
          <cell r="AR278">
            <v>0.26000000000000006</v>
          </cell>
          <cell r="AS278">
            <v>0.27000000000000007</v>
          </cell>
          <cell r="AT278">
            <v>0.28000000000000008</v>
          </cell>
          <cell r="AU278">
            <v>0.29000000000000009</v>
          </cell>
          <cell r="AV278">
            <v>0.3000000000000001</v>
          </cell>
          <cell r="AW278">
            <v>0.31000000000000011</v>
          </cell>
          <cell r="AX278">
            <v>0.32000000000000012</v>
          </cell>
          <cell r="AY278">
            <v>0.33000000000000013</v>
          </cell>
          <cell r="AZ278">
            <v>0.34000000000000014</v>
          </cell>
          <cell r="BA278">
            <v>0.35000000000000003</v>
          </cell>
          <cell r="BB278">
            <v>0.36000000000000004</v>
          </cell>
          <cell r="BC278">
            <v>0.37000000000000005</v>
          </cell>
          <cell r="BD278">
            <v>0.38000000000000006</v>
          </cell>
          <cell r="BE278">
            <v>0.42000000000000004</v>
          </cell>
        </row>
        <row r="279">
          <cell r="AG279" t="str">
            <v>Jersey Sleeveless Standard with Type 1 Neckline</v>
          </cell>
          <cell r="AH279">
            <v>0.12</v>
          </cell>
          <cell r="AI279">
            <v>0.13</v>
          </cell>
          <cell r="AJ279">
            <v>0.14000000000000001</v>
          </cell>
          <cell r="AK279">
            <v>0.15</v>
          </cell>
          <cell r="AL279">
            <v>0.16</v>
          </cell>
          <cell r="AM279">
            <v>0.17</v>
          </cell>
          <cell r="AN279">
            <v>0.18</v>
          </cell>
          <cell r="AO279">
            <v>0.19</v>
          </cell>
          <cell r="AP279">
            <v>0.2</v>
          </cell>
          <cell r="AQ279">
            <v>0.21</v>
          </cell>
          <cell r="AR279">
            <v>0.21</v>
          </cell>
          <cell r="AS279">
            <v>0.22</v>
          </cell>
          <cell r="AT279">
            <v>0.23</v>
          </cell>
          <cell r="AU279">
            <v>0.24</v>
          </cell>
          <cell r="AV279">
            <v>0.25</v>
          </cell>
          <cell r="AW279">
            <v>0.26</v>
          </cell>
          <cell r="AX279">
            <v>0.27</v>
          </cell>
          <cell r="AY279">
            <v>0.28000000000000003</v>
          </cell>
          <cell r="AZ279">
            <v>0.29000000000000004</v>
          </cell>
          <cell r="BA279">
            <v>0.30000000000000004</v>
          </cell>
          <cell r="BB279">
            <v>0.31000000000000005</v>
          </cell>
          <cell r="BC279">
            <v>0.32000000000000006</v>
          </cell>
          <cell r="BD279">
            <v>0.33000000000000007</v>
          </cell>
          <cell r="BE279">
            <v>0.37000000000000005</v>
          </cell>
        </row>
        <row r="280">
          <cell r="AG280" t="str">
            <v>Jersey Sleeveless Standard with Type 2 Neckline</v>
          </cell>
          <cell r="AH280">
            <v>0.12</v>
          </cell>
          <cell r="AI280">
            <v>0.13</v>
          </cell>
          <cell r="AJ280">
            <v>0.14000000000000001</v>
          </cell>
          <cell r="AK280">
            <v>0.15</v>
          </cell>
          <cell r="AL280">
            <v>0.16</v>
          </cell>
          <cell r="AM280">
            <v>0.17</v>
          </cell>
          <cell r="AN280">
            <v>0.18</v>
          </cell>
          <cell r="AO280">
            <v>0.19</v>
          </cell>
          <cell r="AP280">
            <v>0.2</v>
          </cell>
          <cell r="AQ280">
            <v>0.21</v>
          </cell>
          <cell r="AR280">
            <v>0.21</v>
          </cell>
          <cell r="AS280">
            <v>0.22</v>
          </cell>
          <cell r="AT280">
            <v>0.23</v>
          </cell>
          <cell r="AU280">
            <v>0.24</v>
          </cell>
          <cell r="AV280">
            <v>0.25</v>
          </cell>
          <cell r="AW280">
            <v>0.26</v>
          </cell>
          <cell r="AX280">
            <v>0.27</v>
          </cell>
          <cell r="AY280">
            <v>0.28000000000000003</v>
          </cell>
          <cell r="AZ280">
            <v>0.29000000000000004</v>
          </cell>
          <cell r="BA280">
            <v>0.30000000000000004</v>
          </cell>
          <cell r="BB280">
            <v>0.31000000000000005</v>
          </cell>
          <cell r="BC280">
            <v>0.32000000000000006</v>
          </cell>
          <cell r="BD280">
            <v>0.33000000000000007</v>
          </cell>
          <cell r="BE280">
            <v>0.37000000000000005</v>
          </cell>
        </row>
        <row r="281">
          <cell r="AG281" t="str">
            <v>Jersey Sleeveless Reversible with Type 1 Neckline</v>
          </cell>
          <cell r="AH281">
            <v>0.21</v>
          </cell>
          <cell r="AI281">
            <v>0.22750000000000001</v>
          </cell>
          <cell r="AJ281">
            <v>0.24500000000000002</v>
          </cell>
          <cell r="AK281">
            <v>0.26250000000000001</v>
          </cell>
          <cell r="AL281">
            <v>0.28000000000000003</v>
          </cell>
          <cell r="AM281">
            <v>0.29750000000000004</v>
          </cell>
          <cell r="AN281">
            <v>0.315</v>
          </cell>
          <cell r="AO281">
            <v>0.33250000000000002</v>
          </cell>
          <cell r="AP281">
            <v>0.35000000000000003</v>
          </cell>
          <cell r="AQ281">
            <v>0.36749999999999999</v>
          </cell>
          <cell r="AR281">
            <v>0.36749999999999999</v>
          </cell>
          <cell r="AS281">
            <v>0.38500000000000001</v>
          </cell>
          <cell r="AT281">
            <v>0.40250000000000002</v>
          </cell>
          <cell r="AU281">
            <v>0.42</v>
          </cell>
          <cell r="AV281">
            <v>0.4375</v>
          </cell>
          <cell r="AW281">
            <v>0.45500000000000002</v>
          </cell>
          <cell r="AX281">
            <v>0.47250000000000003</v>
          </cell>
          <cell r="AY281">
            <v>0.49000000000000005</v>
          </cell>
          <cell r="AZ281">
            <v>0.50750000000000006</v>
          </cell>
          <cell r="BA281">
            <v>0.52500000000000013</v>
          </cell>
          <cell r="BB281">
            <v>0.54250000000000009</v>
          </cell>
          <cell r="BC281">
            <v>0.56000000000000005</v>
          </cell>
          <cell r="BD281">
            <v>0.57750000000000012</v>
          </cell>
          <cell r="BE281">
            <v>0.61750000000000016</v>
          </cell>
        </row>
        <row r="282">
          <cell r="AG282" t="str">
            <v>Jersey Sleeveless Reversible with Type 2 Neckline</v>
          </cell>
          <cell r="AH282">
            <v>0.21</v>
          </cell>
          <cell r="AI282">
            <v>0.22750000000000001</v>
          </cell>
          <cell r="AJ282">
            <v>0.24500000000000002</v>
          </cell>
          <cell r="AK282">
            <v>0.26250000000000001</v>
          </cell>
          <cell r="AL282">
            <v>0.28000000000000003</v>
          </cell>
          <cell r="AM282">
            <v>0.29750000000000004</v>
          </cell>
          <cell r="AN282">
            <v>0.315</v>
          </cell>
          <cell r="AO282">
            <v>0.33250000000000002</v>
          </cell>
          <cell r="AP282">
            <v>0.35000000000000003</v>
          </cell>
          <cell r="AQ282">
            <v>0.36749999999999999</v>
          </cell>
          <cell r="AR282">
            <v>0.36749999999999999</v>
          </cell>
          <cell r="AS282">
            <v>0.38500000000000001</v>
          </cell>
          <cell r="AT282">
            <v>0.40250000000000002</v>
          </cell>
          <cell r="AU282">
            <v>0.42</v>
          </cell>
          <cell r="AV282">
            <v>0.4375</v>
          </cell>
          <cell r="AW282">
            <v>0.45500000000000002</v>
          </cell>
          <cell r="AX282">
            <v>0.47250000000000003</v>
          </cell>
          <cell r="AY282">
            <v>0.49000000000000005</v>
          </cell>
          <cell r="AZ282">
            <v>0.50750000000000006</v>
          </cell>
          <cell r="BA282">
            <v>0.52500000000000013</v>
          </cell>
          <cell r="BB282">
            <v>0.54250000000000009</v>
          </cell>
          <cell r="BC282">
            <v>0.56000000000000005</v>
          </cell>
          <cell r="BD282">
            <v>0.57750000000000012</v>
          </cell>
          <cell r="BE282">
            <v>0.61750000000000016</v>
          </cell>
        </row>
        <row r="283">
          <cell r="AG283" t="str">
            <v>Shorts Standard</v>
          </cell>
          <cell r="AH283">
            <v>0.13</v>
          </cell>
          <cell r="AI283">
            <v>0.14000000000000001</v>
          </cell>
          <cell r="AJ283">
            <v>0.15000000000000002</v>
          </cell>
          <cell r="AK283">
            <v>0.16</v>
          </cell>
          <cell r="AL283">
            <v>0.17</v>
          </cell>
          <cell r="AM283">
            <v>0.18000000000000002</v>
          </cell>
          <cell r="AN283">
            <v>0.19</v>
          </cell>
          <cell r="AO283">
            <v>0.2</v>
          </cell>
          <cell r="AP283">
            <v>0.21000000000000002</v>
          </cell>
          <cell r="AQ283">
            <v>0.22</v>
          </cell>
          <cell r="AR283">
            <v>0.22</v>
          </cell>
          <cell r="AS283">
            <v>0.23</v>
          </cell>
          <cell r="AT283">
            <v>0.24000000000000002</v>
          </cell>
          <cell r="AU283">
            <v>0.25</v>
          </cell>
          <cell r="AV283">
            <v>0.26</v>
          </cell>
          <cell r="AW283">
            <v>0.27</v>
          </cell>
          <cell r="AX283">
            <v>0.28000000000000003</v>
          </cell>
          <cell r="AY283">
            <v>0.29000000000000004</v>
          </cell>
          <cell r="AZ283">
            <v>0.30000000000000004</v>
          </cell>
          <cell r="BA283">
            <v>0.31000000000000005</v>
          </cell>
          <cell r="BB283">
            <v>0.32000000000000006</v>
          </cell>
          <cell r="BC283">
            <v>0.33000000000000007</v>
          </cell>
          <cell r="BD283">
            <v>0.34000000000000008</v>
          </cell>
          <cell r="BE283">
            <v>0.38000000000000006</v>
          </cell>
        </row>
        <row r="284">
          <cell r="AG284" t="str">
            <v xml:space="preserve">Shorts  Reversible </v>
          </cell>
          <cell r="AH284">
            <v>0.22750000000000001</v>
          </cell>
          <cell r="AI284">
            <v>0.24500000000000002</v>
          </cell>
          <cell r="AJ284">
            <v>0.26250000000000007</v>
          </cell>
          <cell r="AK284">
            <v>0.28000000000000003</v>
          </cell>
          <cell r="AL284">
            <v>0.29750000000000004</v>
          </cell>
          <cell r="AM284">
            <v>0.31500000000000006</v>
          </cell>
          <cell r="AN284">
            <v>0.33250000000000002</v>
          </cell>
          <cell r="AO284">
            <v>0.35000000000000003</v>
          </cell>
          <cell r="AP284">
            <v>0.36750000000000005</v>
          </cell>
          <cell r="AQ284">
            <v>0.38500000000000001</v>
          </cell>
          <cell r="AR284">
            <v>0.38500000000000001</v>
          </cell>
          <cell r="AS284">
            <v>0.40250000000000002</v>
          </cell>
          <cell r="AT284">
            <v>0.42000000000000004</v>
          </cell>
          <cell r="AU284">
            <v>0.4375</v>
          </cell>
          <cell r="AV284">
            <v>0.45500000000000002</v>
          </cell>
          <cell r="AW284">
            <v>0.47250000000000003</v>
          </cell>
          <cell r="AX284">
            <v>0.49000000000000005</v>
          </cell>
          <cell r="AY284">
            <v>0.50750000000000006</v>
          </cell>
          <cell r="AZ284">
            <v>0.52500000000000013</v>
          </cell>
          <cell r="BA284">
            <v>0.54250000000000009</v>
          </cell>
          <cell r="BB284">
            <v>0.56000000000000005</v>
          </cell>
          <cell r="BC284">
            <v>0.57750000000000012</v>
          </cell>
          <cell r="BD284">
            <v>0.5950000000000002</v>
          </cell>
          <cell r="BE284">
            <v>0.63500000000000023</v>
          </cell>
        </row>
        <row r="285">
          <cell r="AG285" t="str">
            <v>Sleeveless Shirt</v>
          </cell>
          <cell r="AH285">
            <v>0.12</v>
          </cell>
          <cell r="AI285">
            <v>0.13</v>
          </cell>
          <cell r="AJ285">
            <v>0.14000000000000001</v>
          </cell>
          <cell r="AK285">
            <v>0.15</v>
          </cell>
          <cell r="AL285">
            <v>0.16</v>
          </cell>
          <cell r="AM285">
            <v>0.17</v>
          </cell>
          <cell r="AN285">
            <v>0.18</v>
          </cell>
          <cell r="AO285">
            <v>0.19</v>
          </cell>
          <cell r="AP285">
            <v>0.2</v>
          </cell>
          <cell r="AQ285">
            <v>0.21</v>
          </cell>
          <cell r="AR285">
            <v>0.21</v>
          </cell>
          <cell r="AS285">
            <v>0.22</v>
          </cell>
          <cell r="AT285">
            <v>0.23</v>
          </cell>
          <cell r="AU285">
            <v>0.24</v>
          </cell>
          <cell r="AV285">
            <v>0.25</v>
          </cell>
          <cell r="AW285">
            <v>0.26</v>
          </cell>
          <cell r="AX285">
            <v>0.27</v>
          </cell>
          <cell r="AY285">
            <v>0.28000000000000003</v>
          </cell>
          <cell r="AZ285">
            <v>0.29000000000000004</v>
          </cell>
          <cell r="BA285">
            <v>0.30000000000000004</v>
          </cell>
          <cell r="BB285">
            <v>0.31000000000000005</v>
          </cell>
          <cell r="BC285">
            <v>0.32000000000000006</v>
          </cell>
          <cell r="BD285">
            <v>0.33000000000000007</v>
          </cell>
          <cell r="BE285">
            <v>0.37000000000000005</v>
          </cell>
        </row>
        <row r="286">
          <cell r="AG286" t="str">
            <v>Short Sleeves Tshirt Round Neck</v>
          </cell>
          <cell r="AH286">
            <v>0.12</v>
          </cell>
          <cell r="AI286">
            <v>0.13</v>
          </cell>
          <cell r="AJ286">
            <v>0.14000000000000001</v>
          </cell>
          <cell r="AK286">
            <v>0.15</v>
          </cell>
          <cell r="AL286">
            <v>0.16</v>
          </cell>
          <cell r="AM286">
            <v>0.17</v>
          </cell>
          <cell r="AN286">
            <v>0.18</v>
          </cell>
          <cell r="AO286">
            <v>0.19</v>
          </cell>
          <cell r="AP286">
            <v>0.2</v>
          </cell>
          <cell r="AQ286">
            <v>0.21</v>
          </cell>
          <cell r="AR286">
            <v>0.21</v>
          </cell>
          <cell r="AS286">
            <v>0.22</v>
          </cell>
          <cell r="AT286">
            <v>0.23</v>
          </cell>
          <cell r="AU286">
            <v>0.24</v>
          </cell>
          <cell r="AV286">
            <v>0.25</v>
          </cell>
          <cell r="AW286">
            <v>0.26</v>
          </cell>
          <cell r="AX286">
            <v>0.27</v>
          </cell>
          <cell r="AY286">
            <v>0.28000000000000003</v>
          </cell>
          <cell r="AZ286">
            <v>0.29000000000000004</v>
          </cell>
          <cell r="BA286">
            <v>0.30000000000000004</v>
          </cell>
          <cell r="BB286">
            <v>0.31000000000000005</v>
          </cell>
          <cell r="BC286">
            <v>0.32000000000000006</v>
          </cell>
          <cell r="BD286">
            <v>0.33000000000000007</v>
          </cell>
          <cell r="BE286">
            <v>0.37000000000000005</v>
          </cell>
        </row>
        <row r="287">
          <cell r="AG287" t="str">
            <v>Short Sleeves Tshirt V-Neck</v>
          </cell>
          <cell r="AH287">
            <v>0.12</v>
          </cell>
          <cell r="AI287">
            <v>0.13</v>
          </cell>
          <cell r="AJ287">
            <v>0.14000000000000001</v>
          </cell>
          <cell r="AK287">
            <v>0.15</v>
          </cell>
          <cell r="AL287">
            <v>0.16</v>
          </cell>
          <cell r="AM287">
            <v>0.17</v>
          </cell>
          <cell r="AN287">
            <v>0.18</v>
          </cell>
          <cell r="AO287">
            <v>0.19</v>
          </cell>
          <cell r="AP287">
            <v>0.2</v>
          </cell>
          <cell r="AQ287">
            <v>0.21</v>
          </cell>
          <cell r="AR287">
            <v>0.21</v>
          </cell>
          <cell r="AS287">
            <v>0.22</v>
          </cell>
          <cell r="AT287">
            <v>0.23</v>
          </cell>
          <cell r="AU287">
            <v>0.24</v>
          </cell>
          <cell r="AV287">
            <v>0.25</v>
          </cell>
          <cell r="AW287">
            <v>0.26</v>
          </cell>
          <cell r="AX287">
            <v>0.27</v>
          </cell>
          <cell r="AY287">
            <v>0.28000000000000003</v>
          </cell>
          <cell r="AZ287">
            <v>0.29000000000000004</v>
          </cell>
          <cell r="BA287">
            <v>0.30000000000000004</v>
          </cell>
          <cell r="BB287">
            <v>0.31000000000000005</v>
          </cell>
          <cell r="BC287">
            <v>0.32000000000000006</v>
          </cell>
          <cell r="BD287">
            <v>0.33000000000000007</v>
          </cell>
          <cell r="BE287">
            <v>0.37000000000000005</v>
          </cell>
        </row>
        <row r="288">
          <cell r="AG288" t="str">
            <v>Short Sleeves Tshirt Special Type 2 Neckline</v>
          </cell>
          <cell r="AH288">
            <v>0.12</v>
          </cell>
          <cell r="AI288">
            <v>0.13</v>
          </cell>
          <cell r="AJ288">
            <v>0.14000000000000001</v>
          </cell>
          <cell r="AK288">
            <v>0.15</v>
          </cell>
          <cell r="AL288">
            <v>0.16</v>
          </cell>
          <cell r="AM288">
            <v>0.17</v>
          </cell>
          <cell r="AN288">
            <v>0.18</v>
          </cell>
          <cell r="AO288">
            <v>0.19</v>
          </cell>
          <cell r="AP288">
            <v>0.2</v>
          </cell>
          <cell r="AQ288">
            <v>0.21</v>
          </cell>
          <cell r="AR288">
            <v>0.21</v>
          </cell>
          <cell r="AS288">
            <v>0.22</v>
          </cell>
          <cell r="AT288">
            <v>0.23</v>
          </cell>
          <cell r="AU288">
            <v>0.24</v>
          </cell>
          <cell r="AV288">
            <v>0.25</v>
          </cell>
          <cell r="AW288">
            <v>0.26</v>
          </cell>
          <cell r="AX288">
            <v>0.27</v>
          </cell>
          <cell r="AY288">
            <v>0.28000000000000003</v>
          </cell>
          <cell r="AZ288">
            <v>0.29000000000000004</v>
          </cell>
          <cell r="BA288">
            <v>0.30000000000000004</v>
          </cell>
          <cell r="BB288">
            <v>0.31000000000000005</v>
          </cell>
          <cell r="BC288">
            <v>0.32000000000000006</v>
          </cell>
          <cell r="BD288">
            <v>0.33000000000000007</v>
          </cell>
          <cell r="BE288">
            <v>0.37000000000000005</v>
          </cell>
        </row>
        <row r="289">
          <cell r="AG289" t="str">
            <v>Long Sleeves Tshirt Round Neck</v>
          </cell>
          <cell r="AH289">
            <v>0.15</v>
          </cell>
          <cell r="AI289">
            <v>0.16</v>
          </cell>
          <cell r="AJ289">
            <v>0.17</v>
          </cell>
          <cell r="AK289">
            <v>0.18000000000000002</v>
          </cell>
          <cell r="AL289">
            <v>0.19000000000000003</v>
          </cell>
          <cell r="AM289">
            <v>0.20000000000000004</v>
          </cell>
          <cell r="AN289">
            <v>0.21000000000000005</v>
          </cell>
          <cell r="AO289">
            <v>0.22000000000000006</v>
          </cell>
          <cell r="AP289">
            <v>0.23000000000000007</v>
          </cell>
          <cell r="AQ289">
            <v>0.24000000000000007</v>
          </cell>
          <cell r="AR289">
            <v>0.25000000000000006</v>
          </cell>
          <cell r="AS289">
            <v>0.26000000000000006</v>
          </cell>
          <cell r="AT289">
            <v>0.28000000000000003</v>
          </cell>
          <cell r="AU289">
            <v>0.3</v>
          </cell>
          <cell r="AV289">
            <v>0.32</v>
          </cell>
          <cell r="AW289">
            <v>0.34</v>
          </cell>
          <cell r="AX289">
            <v>0.35</v>
          </cell>
          <cell r="AY289">
            <v>0.37</v>
          </cell>
          <cell r="AZ289">
            <v>0.38</v>
          </cell>
          <cell r="BA289">
            <v>0.38</v>
          </cell>
          <cell r="BB289">
            <v>0.39</v>
          </cell>
          <cell r="BC289">
            <v>0.4</v>
          </cell>
          <cell r="BD289">
            <v>0.41</v>
          </cell>
          <cell r="BE289">
            <v>0.44999999999999996</v>
          </cell>
        </row>
        <row r="290">
          <cell r="AG290" t="str">
            <v>Long Sleeves Tshirt V-Neck</v>
          </cell>
          <cell r="AH290">
            <v>0.15</v>
          </cell>
          <cell r="AI290">
            <v>0.16</v>
          </cell>
          <cell r="AJ290">
            <v>0.17</v>
          </cell>
          <cell r="AK290">
            <v>0.18000000000000002</v>
          </cell>
          <cell r="AL290">
            <v>0.19000000000000003</v>
          </cell>
          <cell r="AM290">
            <v>0.20000000000000004</v>
          </cell>
          <cell r="AN290">
            <v>0.21000000000000005</v>
          </cell>
          <cell r="AO290">
            <v>0.22000000000000006</v>
          </cell>
          <cell r="AP290">
            <v>0.23000000000000007</v>
          </cell>
          <cell r="AQ290">
            <v>0.24000000000000007</v>
          </cell>
          <cell r="AR290">
            <v>0.25000000000000006</v>
          </cell>
          <cell r="AS290">
            <v>0.26000000000000006</v>
          </cell>
          <cell r="AT290">
            <v>0.28000000000000003</v>
          </cell>
          <cell r="AU290">
            <v>0.3</v>
          </cell>
          <cell r="AV290">
            <v>0.32</v>
          </cell>
          <cell r="AW290">
            <v>0.34</v>
          </cell>
          <cell r="AX290">
            <v>0.35</v>
          </cell>
          <cell r="AY290">
            <v>0.37</v>
          </cell>
          <cell r="AZ290">
            <v>0.38</v>
          </cell>
          <cell r="BA290">
            <v>0.38</v>
          </cell>
          <cell r="BB290">
            <v>0.39</v>
          </cell>
          <cell r="BC290">
            <v>0.4</v>
          </cell>
          <cell r="BD290">
            <v>0.41</v>
          </cell>
          <cell r="BE290">
            <v>0.44999999999999996</v>
          </cell>
        </row>
        <row r="291">
          <cell r="AG291" t="str">
            <v>Long Sleeves Tshirt Special Type 2 Neckline</v>
          </cell>
          <cell r="AH291">
            <v>0.15</v>
          </cell>
          <cell r="AI291">
            <v>0.16</v>
          </cell>
          <cell r="AJ291">
            <v>0.17</v>
          </cell>
          <cell r="AK291">
            <v>0.18000000000000002</v>
          </cell>
          <cell r="AL291">
            <v>0.19000000000000003</v>
          </cell>
          <cell r="AM291">
            <v>0.20000000000000004</v>
          </cell>
          <cell r="AN291">
            <v>0.21000000000000005</v>
          </cell>
          <cell r="AO291">
            <v>0.22000000000000006</v>
          </cell>
          <cell r="AP291">
            <v>0.23000000000000007</v>
          </cell>
          <cell r="AQ291">
            <v>0.24000000000000007</v>
          </cell>
          <cell r="AR291">
            <v>0.25000000000000006</v>
          </cell>
          <cell r="AS291">
            <v>0.26000000000000006</v>
          </cell>
          <cell r="AT291">
            <v>0.28000000000000003</v>
          </cell>
          <cell r="AU291">
            <v>0.3</v>
          </cell>
          <cell r="AV291">
            <v>0.32</v>
          </cell>
          <cell r="AW291">
            <v>0.34</v>
          </cell>
          <cell r="AX291">
            <v>0.35</v>
          </cell>
          <cell r="AY291">
            <v>0.37</v>
          </cell>
          <cell r="AZ291">
            <v>0.38</v>
          </cell>
          <cell r="BA291">
            <v>0.38</v>
          </cell>
          <cell r="BB291">
            <v>0.39</v>
          </cell>
          <cell r="BC291">
            <v>0.4</v>
          </cell>
          <cell r="BD291">
            <v>0.41</v>
          </cell>
          <cell r="BE291">
            <v>0.44999999999999996</v>
          </cell>
        </row>
        <row r="292">
          <cell r="AG292" t="str">
            <v>Shorts 3" Inseam with Lining</v>
          </cell>
          <cell r="AH292">
            <v>0.13</v>
          </cell>
          <cell r="AI292">
            <v>0.14000000000000001</v>
          </cell>
          <cell r="AJ292">
            <v>0.15000000000000002</v>
          </cell>
          <cell r="AK292">
            <v>0.16</v>
          </cell>
          <cell r="AL292">
            <v>0.17</v>
          </cell>
          <cell r="AM292">
            <v>0.18000000000000002</v>
          </cell>
          <cell r="AN292">
            <v>0.19</v>
          </cell>
          <cell r="AO292">
            <v>0.2</v>
          </cell>
          <cell r="AP292">
            <v>0.21000000000000002</v>
          </cell>
          <cell r="AQ292">
            <v>0.22</v>
          </cell>
          <cell r="AR292">
            <v>0.22</v>
          </cell>
          <cell r="AS292">
            <v>0.23</v>
          </cell>
          <cell r="AT292">
            <v>0.24000000000000002</v>
          </cell>
          <cell r="AU292">
            <v>0.25</v>
          </cell>
          <cell r="AV292">
            <v>0.26</v>
          </cell>
          <cell r="AW292">
            <v>0.27</v>
          </cell>
          <cell r="AX292">
            <v>0.28000000000000003</v>
          </cell>
          <cell r="AY292">
            <v>0.29000000000000004</v>
          </cell>
          <cell r="AZ292">
            <v>0.30000000000000004</v>
          </cell>
          <cell r="BA292">
            <v>0.31000000000000005</v>
          </cell>
          <cell r="BB292">
            <v>0.32000000000000006</v>
          </cell>
          <cell r="BC292">
            <v>0.33000000000000007</v>
          </cell>
          <cell r="BD292">
            <v>0.34000000000000008</v>
          </cell>
          <cell r="BE292">
            <v>0.38000000000000006</v>
          </cell>
        </row>
        <row r="293">
          <cell r="AG293" t="str">
            <v>Compression Shorts Without Pad</v>
          </cell>
          <cell r="AH293">
            <v>0.16</v>
          </cell>
          <cell r="AI293">
            <v>0.17</v>
          </cell>
          <cell r="AJ293">
            <v>0.18000000000000002</v>
          </cell>
          <cell r="AK293">
            <v>0.19000000000000003</v>
          </cell>
          <cell r="AL293">
            <v>0.20000000000000004</v>
          </cell>
          <cell r="AM293">
            <v>0.21000000000000005</v>
          </cell>
          <cell r="AN293">
            <v>0.22000000000000006</v>
          </cell>
          <cell r="AO293">
            <v>0.23000000000000007</v>
          </cell>
          <cell r="AP293">
            <v>0.24000000000000007</v>
          </cell>
          <cell r="AQ293">
            <v>0.25000000000000006</v>
          </cell>
          <cell r="AR293">
            <v>0.26000000000000006</v>
          </cell>
          <cell r="AS293">
            <v>0.27000000000000007</v>
          </cell>
          <cell r="AT293">
            <v>0.28000000000000008</v>
          </cell>
          <cell r="AU293">
            <v>0.29000000000000009</v>
          </cell>
          <cell r="AV293">
            <v>0.3000000000000001</v>
          </cell>
          <cell r="AW293">
            <v>0.31000000000000011</v>
          </cell>
          <cell r="AX293">
            <v>0.32000000000000012</v>
          </cell>
          <cell r="AY293">
            <v>0.33000000000000013</v>
          </cell>
          <cell r="AZ293">
            <v>0.34000000000000014</v>
          </cell>
          <cell r="BA293">
            <v>0.35000000000000003</v>
          </cell>
          <cell r="BB293">
            <v>0.36000000000000004</v>
          </cell>
          <cell r="BC293">
            <v>0.37000000000000005</v>
          </cell>
          <cell r="BD293">
            <v>0.38000000000000006</v>
          </cell>
          <cell r="BE293">
            <v>0.42000000000000004</v>
          </cell>
        </row>
        <row r="294">
          <cell r="AG294" t="str">
            <v>Polo Short Sleeves Standard Collar and Button</v>
          </cell>
          <cell r="AH294">
            <v>0.16999999999999998</v>
          </cell>
          <cell r="AI294">
            <v>0.18</v>
          </cell>
          <cell r="AJ294">
            <v>0.19</v>
          </cell>
          <cell r="AK294">
            <v>0.2</v>
          </cell>
          <cell r="AL294">
            <v>0.21000000000000002</v>
          </cell>
          <cell r="AM294">
            <v>0.22000000000000003</v>
          </cell>
          <cell r="AN294">
            <v>0.22999999999999998</v>
          </cell>
          <cell r="AO294">
            <v>0.24</v>
          </cell>
          <cell r="AP294">
            <v>0.25</v>
          </cell>
          <cell r="AQ294">
            <v>0.26</v>
          </cell>
          <cell r="AR294">
            <v>0.26</v>
          </cell>
          <cell r="AS294">
            <v>0.27</v>
          </cell>
          <cell r="AT294">
            <v>0.28000000000000003</v>
          </cell>
          <cell r="AU294">
            <v>0.28999999999999998</v>
          </cell>
          <cell r="AV294">
            <v>0.3</v>
          </cell>
          <cell r="AW294">
            <v>0.31</v>
          </cell>
          <cell r="AX294">
            <v>0.32</v>
          </cell>
          <cell r="AY294">
            <v>0.33</v>
          </cell>
          <cell r="AZ294">
            <v>0.34</v>
          </cell>
          <cell r="BA294">
            <v>0.35000000000000003</v>
          </cell>
          <cell r="BB294">
            <v>0.36000000000000004</v>
          </cell>
          <cell r="BC294">
            <v>0.37000000000000005</v>
          </cell>
          <cell r="BD294">
            <v>0.38000000000000006</v>
          </cell>
          <cell r="BE294">
            <v>0.42000000000000004</v>
          </cell>
        </row>
        <row r="295">
          <cell r="AG295" t="str">
            <v>Polo Short Sleeves Standard Collar and Zipper</v>
          </cell>
          <cell r="AH295">
            <v>0.16999999999999998</v>
          </cell>
          <cell r="AI295">
            <v>0.18</v>
          </cell>
          <cell r="AJ295">
            <v>0.19</v>
          </cell>
          <cell r="AK295">
            <v>0.2</v>
          </cell>
          <cell r="AL295">
            <v>0.21000000000000002</v>
          </cell>
          <cell r="AM295">
            <v>0.22000000000000003</v>
          </cell>
          <cell r="AN295">
            <v>0.22999999999999998</v>
          </cell>
          <cell r="AO295">
            <v>0.24</v>
          </cell>
          <cell r="AP295">
            <v>0.25</v>
          </cell>
          <cell r="AQ295">
            <v>0.26</v>
          </cell>
          <cell r="AR295">
            <v>0.26</v>
          </cell>
          <cell r="AS295">
            <v>0.27</v>
          </cell>
          <cell r="AT295">
            <v>0.28000000000000003</v>
          </cell>
          <cell r="AU295">
            <v>0.28999999999999998</v>
          </cell>
          <cell r="AV295">
            <v>0.3</v>
          </cell>
          <cell r="AW295">
            <v>0.31</v>
          </cell>
          <cell r="AX295">
            <v>0.32</v>
          </cell>
          <cell r="AY295">
            <v>0.33</v>
          </cell>
          <cell r="AZ295">
            <v>0.34</v>
          </cell>
          <cell r="BA295">
            <v>0.35000000000000003</v>
          </cell>
          <cell r="BB295">
            <v>0.36000000000000004</v>
          </cell>
          <cell r="BC295">
            <v>0.37000000000000005</v>
          </cell>
          <cell r="BD295">
            <v>0.38000000000000006</v>
          </cell>
          <cell r="BE295">
            <v>0.42000000000000004</v>
          </cell>
        </row>
        <row r="296">
          <cell r="AG296" t="str">
            <v>Polo Short Sleeves Chinese Collar and Zipper</v>
          </cell>
          <cell r="AH296">
            <v>0.16999999999999998</v>
          </cell>
          <cell r="AI296">
            <v>0.18</v>
          </cell>
          <cell r="AJ296">
            <v>0.19</v>
          </cell>
          <cell r="AK296">
            <v>0.2</v>
          </cell>
          <cell r="AL296">
            <v>0.21000000000000002</v>
          </cell>
          <cell r="AM296">
            <v>0.22000000000000003</v>
          </cell>
          <cell r="AN296">
            <v>0.22999999999999998</v>
          </cell>
          <cell r="AO296">
            <v>0.24</v>
          </cell>
          <cell r="AP296">
            <v>0.25</v>
          </cell>
          <cell r="AQ296">
            <v>0.26</v>
          </cell>
          <cell r="AR296">
            <v>0.26</v>
          </cell>
          <cell r="AS296">
            <v>0.27</v>
          </cell>
          <cell r="AT296">
            <v>0.28000000000000003</v>
          </cell>
          <cell r="AU296">
            <v>0.28999999999999998</v>
          </cell>
          <cell r="AV296">
            <v>0.3</v>
          </cell>
          <cell r="AW296">
            <v>0.31</v>
          </cell>
          <cell r="AX296">
            <v>0.32</v>
          </cell>
          <cell r="AY296">
            <v>0.33</v>
          </cell>
          <cell r="AZ296">
            <v>0.34</v>
          </cell>
          <cell r="BA296">
            <v>0.35000000000000003</v>
          </cell>
          <cell r="BB296">
            <v>0.36000000000000004</v>
          </cell>
          <cell r="BC296">
            <v>0.37000000000000005</v>
          </cell>
          <cell r="BD296">
            <v>0.38000000000000006</v>
          </cell>
          <cell r="BE296">
            <v>0.42000000000000004</v>
          </cell>
        </row>
        <row r="297">
          <cell r="AG297" t="str">
            <v>Polo Long Sleeves Standard Collar and Button</v>
          </cell>
          <cell r="AH297">
            <v>0.18999999999999997</v>
          </cell>
          <cell r="AI297">
            <v>0.19999999999999998</v>
          </cell>
          <cell r="AJ297">
            <v>0.21</v>
          </cell>
          <cell r="AK297">
            <v>0.22</v>
          </cell>
          <cell r="AL297">
            <v>0.23</v>
          </cell>
          <cell r="AM297">
            <v>0.24000000000000002</v>
          </cell>
          <cell r="AN297">
            <v>0.24999999999999997</v>
          </cell>
          <cell r="AO297">
            <v>0.26</v>
          </cell>
          <cell r="AP297">
            <v>0.27</v>
          </cell>
          <cell r="AQ297">
            <v>0.28000000000000003</v>
          </cell>
          <cell r="AR297">
            <v>0.28000000000000003</v>
          </cell>
          <cell r="AS297">
            <v>0.29000000000000004</v>
          </cell>
          <cell r="AT297">
            <v>0.30000000000000004</v>
          </cell>
          <cell r="AU297">
            <v>0.31</v>
          </cell>
          <cell r="AV297">
            <v>0.32</v>
          </cell>
          <cell r="AW297">
            <v>0.33</v>
          </cell>
          <cell r="AX297">
            <v>0.34</v>
          </cell>
          <cell r="AY297">
            <v>0.35000000000000003</v>
          </cell>
          <cell r="AZ297">
            <v>0.36000000000000004</v>
          </cell>
          <cell r="BA297">
            <v>0.37000000000000005</v>
          </cell>
          <cell r="BB297">
            <v>0.38000000000000006</v>
          </cell>
          <cell r="BC297">
            <v>0.39000000000000007</v>
          </cell>
          <cell r="BD297">
            <v>0.40000000000000008</v>
          </cell>
          <cell r="BE297">
            <v>0.44000000000000006</v>
          </cell>
        </row>
        <row r="298">
          <cell r="AG298" t="str">
            <v>Shooting Polo Short Sleeves Standard Collar and Button</v>
          </cell>
          <cell r="AH298">
            <v>0.16999999999999998</v>
          </cell>
          <cell r="AI298">
            <v>0.18</v>
          </cell>
          <cell r="AJ298">
            <v>0.19</v>
          </cell>
          <cell r="AK298">
            <v>0.2</v>
          </cell>
          <cell r="AL298">
            <v>0.21000000000000002</v>
          </cell>
          <cell r="AM298">
            <v>0.22000000000000003</v>
          </cell>
          <cell r="AN298">
            <v>0.22999999999999998</v>
          </cell>
          <cell r="AO298">
            <v>0.24</v>
          </cell>
          <cell r="AP298">
            <v>0.25</v>
          </cell>
          <cell r="AQ298">
            <v>0.26</v>
          </cell>
          <cell r="AR298">
            <v>0.26</v>
          </cell>
          <cell r="AS298">
            <v>0.27</v>
          </cell>
          <cell r="AT298">
            <v>0.28000000000000003</v>
          </cell>
          <cell r="AU298">
            <v>0.28999999999999998</v>
          </cell>
          <cell r="AV298">
            <v>0.3</v>
          </cell>
          <cell r="AW298">
            <v>0.31</v>
          </cell>
          <cell r="AX298">
            <v>0.32</v>
          </cell>
          <cell r="AY298">
            <v>0.33</v>
          </cell>
          <cell r="AZ298">
            <v>0.34</v>
          </cell>
          <cell r="BA298">
            <v>0.35000000000000003</v>
          </cell>
          <cell r="BB298">
            <v>0.36000000000000004</v>
          </cell>
          <cell r="BC298">
            <v>0.37000000000000005</v>
          </cell>
          <cell r="BD298">
            <v>0.38000000000000006</v>
          </cell>
          <cell r="BE298">
            <v>0.42000000000000004</v>
          </cell>
        </row>
        <row r="299">
          <cell r="AG299" t="str">
            <v>Shooting Polo Short Sleeves Standard Collar and Zipper</v>
          </cell>
          <cell r="AH299">
            <v>0.16999999999999998</v>
          </cell>
          <cell r="AI299">
            <v>0.18</v>
          </cell>
          <cell r="AJ299">
            <v>0.19</v>
          </cell>
          <cell r="AK299">
            <v>0.2</v>
          </cell>
          <cell r="AL299">
            <v>0.21000000000000002</v>
          </cell>
          <cell r="AM299">
            <v>0.22000000000000003</v>
          </cell>
          <cell r="AN299">
            <v>0.22999999999999998</v>
          </cell>
          <cell r="AO299">
            <v>0.24</v>
          </cell>
          <cell r="AP299">
            <v>0.25</v>
          </cell>
          <cell r="AQ299">
            <v>0.26</v>
          </cell>
          <cell r="AR299">
            <v>0.26</v>
          </cell>
          <cell r="AS299">
            <v>0.27</v>
          </cell>
          <cell r="AT299">
            <v>0.28000000000000003</v>
          </cell>
          <cell r="AU299">
            <v>0.28999999999999998</v>
          </cell>
          <cell r="AV299">
            <v>0.3</v>
          </cell>
          <cell r="AW299">
            <v>0.31</v>
          </cell>
          <cell r="AX299">
            <v>0.32</v>
          </cell>
          <cell r="AY299">
            <v>0.33</v>
          </cell>
          <cell r="AZ299">
            <v>0.34</v>
          </cell>
          <cell r="BA299">
            <v>0.35000000000000003</v>
          </cell>
          <cell r="BB299">
            <v>0.36000000000000004</v>
          </cell>
          <cell r="BC299">
            <v>0.37000000000000005</v>
          </cell>
          <cell r="BD299">
            <v>0.38000000000000006</v>
          </cell>
          <cell r="BE299">
            <v>0.42000000000000004</v>
          </cell>
        </row>
        <row r="300">
          <cell r="AG300" t="str">
            <v>Shooting Polo Short Sleeves Chinese Collar and Zipper</v>
          </cell>
          <cell r="AH300">
            <v>0.16999999999999998</v>
          </cell>
          <cell r="AI300">
            <v>0.18</v>
          </cell>
          <cell r="AJ300">
            <v>0.19</v>
          </cell>
          <cell r="AK300">
            <v>0.2</v>
          </cell>
          <cell r="AL300">
            <v>0.21000000000000002</v>
          </cell>
          <cell r="AM300">
            <v>0.22000000000000003</v>
          </cell>
          <cell r="AN300">
            <v>0.22999999999999998</v>
          </cell>
          <cell r="AO300">
            <v>0.24</v>
          </cell>
          <cell r="AP300">
            <v>0.25</v>
          </cell>
          <cell r="AQ300">
            <v>0.26</v>
          </cell>
          <cell r="AR300">
            <v>0.26</v>
          </cell>
          <cell r="AS300">
            <v>0.27</v>
          </cell>
          <cell r="AT300">
            <v>0.28000000000000003</v>
          </cell>
          <cell r="AU300">
            <v>0.28999999999999998</v>
          </cell>
          <cell r="AV300">
            <v>0.3</v>
          </cell>
          <cell r="AW300">
            <v>0.31</v>
          </cell>
          <cell r="AX300">
            <v>0.32</v>
          </cell>
          <cell r="AY300">
            <v>0.33</v>
          </cell>
          <cell r="AZ300">
            <v>0.34</v>
          </cell>
          <cell r="BA300">
            <v>0.35000000000000003</v>
          </cell>
          <cell r="BB300">
            <v>0.36000000000000004</v>
          </cell>
          <cell r="BC300">
            <v>0.37000000000000005</v>
          </cell>
          <cell r="BD300">
            <v>0.38000000000000006</v>
          </cell>
          <cell r="BE300">
            <v>0.42000000000000004</v>
          </cell>
        </row>
        <row r="301">
          <cell r="AG301" t="str">
            <v>Shooting Polo Long Sleeves Standard Collar and Button</v>
          </cell>
          <cell r="AH301">
            <v>0.18999999999999997</v>
          </cell>
          <cell r="AI301">
            <v>0.19999999999999998</v>
          </cell>
          <cell r="AJ301">
            <v>0.21</v>
          </cell>
          <cell r="AK301">
            <v>0.22</v>
          </cell>
          <cell r="AL301">
            <v>0.23</v>
          </cell>
          <cell r="AM301">
            <v>0.24000000000000002</v>
          </cell>
          <cell r="AN301">
            <v>0.24999999999999997</v>
          </cell>
          <cell r="AO301">
            <v>0.26</v>
          </cell>
          <cell r="AP301">
            <v>0.27</v>
          </cell>
          <cell r="AQ301">
            <v>0.28000000000000003</v>
          </cell>
          <cell r="AR301">
            <v>0.28000000000000003</v>
          </cell>
          <cell r="AS301">
            <v>0.29000000000000004</v>
          </cell>
          <cell r="AT301">
            <v>0.30000000000000004</v>
          </cell>
          <cell r="AU301">
            <v>0.31</v>
          </cell>
          <cell r="AV301">
            <v>0.32</v>
          </cell>
          <cell r="AW301">
            <v>0.33</v>
          </cell>
          <cell r="AX301">
            <v>0.34</v>
          </cell>
          <cell r="AY301">
            <v>0.35000000000000003</v>
          </cell>
          <cell r="AZ301">
            <v>0.36000000000000004</v>
          </cell>
          <cell r="BA301">
            <v>0.37000000000000005</v>
          </cell>
          <cell r="BB301">
            <v>0.38000000000000006</v>
          </cell>
          <cell r="BC301">
            <v>0.39000000000000007</v>
          </cell>
          <cell r="BD301">
            <v>0.40000000000000008</v>
          </cell>
          <cell r="BE301">
            <v>0.44000000000000006</v>
          </cell>
        </row>
        <row r="302">
          <cell r="AG302" t="str">
            <v>Hoodies / Jackets With or Without Zipper</v>
          </cell>
          <cell r="AH302">
            <v>0.54999999999999993</v>
          </cell>
          <cell r="AI302">
            <v>0.55999999999999994</v>
          </cell>
          <cell r="AJ302">
            <v>0.56999999999999995</v>
          </cell>
          <cell r="AK302">
            <v>0.57999999999999996</v>
          </cell>
          <cell r="AL302">
            <v>0.59</v>
          </cell>
          <cell r="AM302">
            <v>0.6</v>
          </cell>
          <cell r="AN302">
            <v>0.61</v>
          </cell>
          <cell r="AO302">
            <v>0.62</v>
          </cell>
          <cell r="AP302">
            <v>0.63</v>
          </cell>
          <cell r="AQ302">
            <v>0.64</v>
          </cell>
          <cell r="AR302">
            <v>0.65</v>
          </cell>
          <cell r="AS302">
            <v>0.66</v>
          </cell>
          <cell r="AT302">
            <v>0.67</v>
          </cell>
          <cell r="AU302">
            <v>0.68</v>
          </cell>
          <cell r="AV302">
            <v>0.69000000000000006</v>
          </cell>
          <cell r="AW302">
            <v>0.70000000000000007</v>
          </cell>
          <cell r="AX302">
            <v>0.71000000000000008</v>
          </cell>
          <cell r="AY302">
            <v>0.72000000000000008</v>
          </cell>
          <cell r="AZ302">
            <v>0.73000000000000009</v>
          </cell>
          <cell r="BA302">
            <v>0.7400000000000001</v>
          </cell>
          <cell r="BB302">
            <v>0.75000000000000011</v>
          </cell>
          <cell r="BC302">
            <v>0.76000000000000012</v>
          </cell>
          <cell r="BD302">
            <v>0.77000000000000013</v>
          </cell>
          <cell r="BE302">
            <v>0.81000000000000016</v>
          </cell>
        </row>
        <row r="303">
          <cell r="AG303" t="str">
            <v>Polo Short Sleeves Standard Collar and Button</v>
          </cell>
          <cell r="AH303">
            <v>0.16999999999999998</v>
          </cell>
          <cell r="AI303">
            <v>0.18</v>
          </cell>
          <cell r="AJ303">
            <v>0.19</v>
          </cell>
          <cell r="AK303">
            <v>0.2</v>
          </cell>
          <cell r="AL303">
            <v>0.21000000000000002</v>
          </cell>
          <cell r="AM303">
            <v>0.22000000000000003</v>
          </cell>
          <cell r="AN303">
            <v>0.22999999999999998</v>
          </cell>
          <cell r="AO303">
            <v>0.24</v>
          </cell>
          <cell r="AP303">
            <v>0.25</v>
          </cell>
          <cell r="AQ303">
            <v>0.26</v>
          </cell>
          <cell r="AR303">
            <v>0.26</v>
          </cell>
          <cell r="AS303">
            <v>0.27</v>
          </cell>
          <cell r="AT303">
            <v>0.28000000000000003</v>
          </cell>
          <cell r="AU303">
            <v>0.28999999999999998</v>
          </cell>
          <cell r="AV303">
            <v>0.3</v>
          </cell>
          <cell r="AW303">
            <v>0.31</v>
          </cell>
          <cell r="AX303">
            <v>0.32</v>
          </cell>
          <cell r="AY303">
            <v>0.33</v>
          </cell>
          <cell r="AZ303">
            <v>0.34</v>
          </cell>
          <cell r="BA303">
            <v>0.35000000000000003</v>
          </cell>
          <cell r="BB303">
            <v>0.36000000000000004</v>
          </cell>
          <cell r="BC303">
            <v>0.37000000000000005</v>
          </cell>
          <cell r="BD303">
            <v>0.38000000000000006</v>
          </cell>
          <cell r="BE303">
            <v>0.42000000000000004</v>
          </cell>
        </row>
        <row r="304">
          <cell r="AG304" t="str">
            <v>Polo Short Sleeves Standard Collar and Zipper</v>
          </cell>
          <cell r="AH304">
            <v>0.16999999999999998</v>
          </cell>
          <cell r="AI304">
            <v>0.18</v>
          </cell>
          <cell r="AJ304">
            <v>0.19</v>
          </cell>
          <cell r="AK304">
            <v>0.2</v>
          </cell>
          <cell r="AL304">
            <v>0.21000000000000002</v>
          </cell>
          <cell r="AM304">
            <v>0.22000000000000003</v>
          </cell>
          <cell r="AN304">
            <v>0.22999999999999998</v>
          </cell>
          <cell r="AO304">
            <v>0.24</v>
          </cell>
          <cell r="AP304">
            <v>0.25</v>
          </cell>
          <cell r="AQ304">
            <v>0.26</v>
          </cell>
          <cell r="AR304">
            <v>0.26</v>
          </cell>
          <cell r="AS304">
            <v>0.27</v>
          </cell>
          <cell r="AT304">
            <v>0.28000000000000003</v>
          </cell>
          <cell r="AU304">
            <v>0.28999999999999998</v>
          </cell>
          <cell r="AV304">
            <v>0.3</v>
          </cell>
          <cell r="AW304">
            <v>0.31</v>
          </cell>
          <cell r="AX304">
            <v>0.32</v>
          </cell>
          <cell r="AY304">
            <v>0.33</v>
          </cell>
          <cell r="AZ304">
            <v>0.34</v>
          </cell>
          <cell r="BA304">
            <v>0.35000000000000003</v>
          </cell>
          <cell r="BB304">
            <v>0.36000000000000004</v>
          </cell>
          <cell r="BC304">
            <v>0.37000000000000005</v>
          </cell>
          <cell r="BD304">
            <v>0.38000000000000006</v>
          </cell>
          <cell r="BE304">
            <v>0.42000000000000004</v>
          </cell>
        </row>
        <row r="305">
          <cell r="AG305" t="str">
            <v>Polo Short Sleeves Chinese Collar and Zipper</v>
          </cell>
          <cell r="AH305">
            <v>0.16999999999999998</v>
          </cell>
          <cell r="AI305">
            <v>0.18</v>
          </cell>
          <cell r="AJ305">
            <v>0.19</v>
          </cell>
          <cell r="AK305">
            <v>0.2</v>
          </cell>
          <cell r="AL305">
            <v>0.21000000000000002</v>
          </cell>
          <cell r="AM305">
            <v>0.22000000000000003</v>
          </cell>
          <cell r="AN305">
            <v>0.22999999999999998</v>
          </cell>
          <cell r="AO305">
            <v>0.24</v>
          </cell>
          <cell r="AP305">
            <v>0.25</v>
          </cell>
          <cell r="AQ305">
            <v>0.26</v>
          </cell>
          <cell r="AR305">
            <v>0.26</v>
          </cell>
          <cell r="AS305">
            <v>0.27</v>
          </cell>
          <cell r="AT305">
            <v>0.28000000000000003</v>
          </cell>
          <cell r="AU305">
            <v>0.28999999999999998</v>
          </cell>
          <cell r="AV305">
            <v>0.3</v>
          </cell>
          <cell r="AW305">
            <v>0.31</v>
          </cell>
          <cell r="AX305">
            <v>0.32</v>
          </cell>
          <cell r="AY305">
            <v>0.33</v>
          </cell>
          <cell r="AZ305">
            <v>0.34</v>
          </cell>
          <cell r="BA305">
            <v>0.35000000000000003</v>
          </cell>
          <cell r="BB305">
            <v>0.36000000000000004</v>
          </cell>
          <cell r="BC305">
            <v>0.37000000000000005</v>
          </cell>
          <cell r="BD305">
            <v>0.38000000000000006</v>
          </cell>
          <cell r="BE305">
            <v>0.42000000000000004</v>
          </cell>
        </row>
        <row r="306">
          <cell r="AG306" t="str">
            <v>Polo Long Sleeves Standard Collar and Button</v>
          </cell>
          <cell r="AH306">
            <v>0.18999999999999997</v>
          </cell>
          <cell r="AI306">
            <v>0.19999999999999998</v>
          </cell>
          <cell r="AJ306">
            <v>0.21</v>
          </cell>
          <cell r="AK306">
            <v>0.22</v>
          </cell>
          <cell r="AL306">
            <v>0.23</v>
          </cell>
          <cell r="AM306">
            <v>0.24000000000000002</v>
          </cell>
          <cell r="AN306">
            <v>0.24999999999999997</v>
          </cell>
          <cell r="AO306">
            <v>0.26</v>
          </cell>
          <cell r="AP306">
            <v>0.27</v>
          </cell>
          <cell r="AQ306">
            <v>0.28000000000000003</v>
          </cell>
          <cell r="AR306">
            <v>0.28000000000000003</v>
          </cell>
          <cell r="AS306">
            <v>0.29000000000000004</v>
          </cell>
          <cell r="AT306">
            <v>0.30000000000000004</v>
          </cell>
          <cell r="AU306">
            <v>0.31</v>
          </cell>
          <cell r="AV306">
            <v>0.32</v>
          </cell>
          <cell r="AW306">
            <v>0.33</v>
          </cell>
          <cell r="AX306">
            <v>0.34</v>
          </cell>
          <cell r="AY306">
            <v>0.35000000000000003</v>
          </cell>
          <cell r="AZ306">
            <v>0.36000000000000004</v>
          </cell>
          <cell r="BA306">
            <v>0.37000000000000005</v>
          </cell>
          <cell r="BB306">
            <v>0.38000000000000006</v>
          </cell>
          <cell r="BC306">
            <v>0.39000000000000007</v>
          </cell>
          <cell r="BD306">
            <v>0.40000000000000008</v>
          </cell>
          <cell r="BE306">
            <v>0.44000000000000006</v>
          </cell>
        </row>
        <row r="307">
          <cell r="AG307" t="str">
            <v>Polo Short Sleeves Standard Collar Without Placket</v>
          </cell>
          <cell r="AH307">
            <v>0.16999999999999998</v>
          </cell>
          <cell r="AI307">
            <v>0.18</v>
          </cell>
          <cell r="AJ307">
            <v>0.19</v>
          </cell>
          <cell r="AK307">
            <v>0.2</v>
          </cell>
          <cell r="AL307">
            <v>0.21000000000000002</v>
          </cell>
          <cell r="AM307">
            <v>0.22000000000000003</v>
          </cell>
          <cell r="AN307">
            <v>0.22999999999999998</v>
          </cell>
          <cell r="AO307">
            <v>0.24</v>
          </cell>
          <cell r="AP307">
            <v>0.25</v>
          </cell>
          <cell r="AQ307">
            <v>0.26</v>
          </cell>
          <cell r="AR307">
            <v>0.26</v>
          </cell>
          <cell r="AS307">
            <v>0.27</v>
          </cell>
          <cell r="AT307">
            <v>0.28000000000000003</v>
          </cell>
          <cell r="AU307">
            <v>0.28999999999999998</v>
          </cell>
          <cell r="AV307">
            <v>0.3</v>
          </cell>
          <cell r="AW307">
            <v>0.31</v>
          </cell>
          <cell r="AX307">
            <v>0.32</v>
          </cell>
          <cell r="AY307">
            <v>0.33</v>
          </cell>
          <cell r="AZ307">
            <v>0.34</v>
          </cell>
          <cell r="BA307">
            <v>0.35000000000000003</v>
          </cell>
          <cell r="BB307">
            <v>0.36000000000000004</v>
          </cell>
          <cell r="BC307">
            <v>0.37000000000000005</v>
          </cell>
          <cell r="BD307">
            <v>0.38000000000000006</v>
          </cell>
          <cell r="BE307">
            <v>0.42000000000000004</v>
          </cell>
        </row>
        <row r="308">
          <cell r="AG308" t="str">
            <v>Sleeveless Shirt</v>
          </cell>
          <cell r="AH308">
            <v>0.12</v>
          </cell>
          <cell r="AI308">
            <v>0.13</v>
          </cell>
          <cell r="AJ308">
            <v>0.14000000000000001</v>
          </cell>
          <cell r="AK308">
            <v>0.15</v>
          </cell>
          <cell r="AL308">
            <v>0.16</v>
          </cell>
          <cell r="AM308">
            <v>0.17</v>
          </cell>
          <cell r="AN308">
            <v>0.18</v>
          </cell>
          <cell r="AO308">
            <v>0.19</v>
          </cell>
          <cell r="AP308">
            <v>0.2</v>
          </cell>
          <cell r="AQ308">
            <v>0.21</v>
          </cell>
          <cell r="AR308">
            <v>0.21</v>
          </cell>
          <cell r="AS308">
            <v>0.22</v>
          </cell>
          <cell r="AT308">
            <v>0.23</v>
          </cell>
          <cell r="AU308">
            <v>0.24</v>
          </cell>
          <cell r="AV308">
            <v>0.25</v>
          </cell>
          <cell r="AW308">
            <v>0.26</v>
          </cell>
          <cell r="AX308">
            <v>0.27</v>
          </cell>
          <cell r="AY308">
            <v>0.28000000000000003</v>
          </cell>
          <cell r="AZ308">
            <v>0.29000000000000004</v>
          </cell>
          <cell r="BA308">
            <v>0.30000000000000004</v>
          </cell>
          <cell r="BB308">
            <v>0.31000000000000005</v>
          </cell>
          <cell r="BC308">
            <v>0.32000000000000006</v>
          </cell>
          <cell r="BD308">
            <v>0.33000000000000007</v>
          </cell>
          <cell r="BE308">
            <v>0.37000000000000005</v>
          </cell>
        </row>
        <row r="309">
          <cell r="AG309" t="str">
            <v>Short Sleeves Tshirt Round Neck</v>
          </cell>
          <cell r="AH309">
            <v>0.12</v>
          </cell>
          <cell r="AI309">
            <v>0.13</v>
          </cell>
          <cell r="AJ309">
            <v>0.14000000000000001</v>
          </cell>
          <cell r="AK309">
            <v>0.15</v>
          </cell>
          <cell r="AL309">
            <v>0.16</v>
          </cell>
          <cell r="AM309">
            <v>0.17</v>
          </cell>
          <cell r="AN309">
            <v>0.18</v>
          </cell>
          <cell r="AO309">
            <v>0.19</v>
          </cell>
          <cell r="AP309">
            <v>0.2</v>
          </cell>
          <cell r="AQ309">
            <v>0.21</v>
          </cell>
          <cell r="AR309">
            <v>0.21</v>
          </cell>
          <cell r="AS309">
            <v>0.22</v>
          </cell>
          <cell r="AT309">
            <v>0.23</v>
          </cell>
          <cell r="AU309">
            <v>0.24</v>
          </cell>
          <cell r="AV309">
            <v>0.25</v>
          </cell>
          <cell r="AW309">
            <v>0.26</v>
          </cell>
          <cell r="AX309">
            <v>0.27</v>
          </cell>
          <cell r="AY309">
            <v>0.28000000000000003</v>
          </cell>
          <cell r="AZ309">
            <v>0.29000000000000004</v>
          </cell>
          <cell r="BA309">
            <v>0.30000000000000004</v>
          </cell>
          <cell r="BB309">
            <v>0.31000000000000005</v>
          </cell>
          <cell r="BC309">
            <v>0.32000000000000006</v>
          </cell>
          <cell r="BD309">
            <v>0.33000000000000007</v>
          </cell>
          <cell r="BE309">
            <v>0.37000000000000005</v>
          </cell>
        </row>
        <row r="310">
          <cell r="AG310" t="str">
            <v>Short Sleeves Tshirt V-Neck</v>
          </cell>
          <cell r="AH310">
            <v>0.12</v>
          </cell>
          <cell r="AI310">
            <v>0.13</v>
          </cell>
          <cell r="AJ310">
            <v>0.14000000000000001</v>
          </cell>
          <cell r="AK310">
            <v>0.15</v>
          </cell>
          <cell r="AL310">
            <v>0.16</v>
          </cell>
          <cell r="AM310">
            <v>0.17</v>
          </cell>
          <cell r="AN310">
            <v>0.18</v>
          </cell>
          <cell r="AO310">
            <v>0.19</v>
          </cell>
          <cell r="AP310">
            <v>0.2</v>
          </cell>
          <cell r="AQ310">
            <v>0.21</v>
          </cell>
          <cell r="AR310">
            <v>0.21</v>
          </cell>
          <cell r="AS310">
            <v>0.22</v>
          </cell>
          <cell r="AT310">
            <v>0.23</v>
          </cell>
          <cell r="AU310">
            <v>0.24</v>
          </cell>
          <cell r="AV310">
            <v>0.25</v>
          </cell>
          <cell r="AW310">
            <v>0.26</v>
          </cell>
          <cell r="AX310">
            <v>0.27</v>
          </cell>
          <cell r="AY310">
            <v>0.28000000000000003</v>
          </cell>
          <cell r="AZ310">
            <v>0.29000000000000004</v>
          </cell>
          <cell r="BA310">
            <v>0.30000000000000004</v>
          </cell>
          <cell r="BB310">
            <v>0.31000000000000005</v>
          </cell>
          <cell r="BC310">
            <v>0.32000000000000006</v>
          </cell>
          <cell r="BD310">
            <v>0.33000000000000007</v>
          </cell>
          <cell r="BE310">
            <v>0.37000000000000005</v>
          </cell>
        </row>
        <row r="311">
          <cell r="AG311" t="str">
            <v>Short Sleeves Tshirt Special Type 2 Neckline</v>
          </cell>
          <cell r="AH311">
            <v>0.12</v>
          </cell>
          <cell r="AI311">
            <v>0.13</v>
          </cell>
          <cell r="AJ311">
            <v>0.14000000000000001</v>
          </cell>
          <cell r="AK311">
            <v>0.15</v>
          </cell>
          <cell r="AL311">
            <v>0.16</v>
          </cell>
          <cell r="AM311">
            <v>0.17</v>
          </cell>
          <cell r="AN311">
            <v>0.18</v>
          </cell>
          <cell r="AO311">
            <v>0.19</v>
          </cell>
          <cell r="AP311">
            <v>0.2</v>
          </cell>
          <cell r="AQ311">
            <v>0.21</v>
          </cell>
          <cell r="AR311">
            <v>0.21</v>
          </cell>
          <cell r="AS311">
            <v>0.22</v>
          </cell>
          <cell r="AT311">
            <v>0.23</v>
          </cell>
          <cell r="AU311">
            <v>0.24</v>
          </cell>
          <cell r="AV311">
            <v>0.25</v>
          </cell>
          <cell r="AW311">
            <v>0.26</v>
          </cell>
          <cell r="AX311">
            <v>0.27</v>
          </cell>
          <cell r="AY311">
            <v>0.28000000000000003</v>
          </cell>
          <cell r="AZ311">
            <v>0.29000000000000004</v>
          </cell>
          <cell r="BA311">
            <v>0.30000000000000004</v>
          </cell>
          <cell r="BB311">
            <v>0.31000000000000005</v>
          </cell>
          <cell r="BC311">
            <v>0.32000000000000006</v>
          </cell>
          <cell r="BD311">
            <v>0.33000000000000007</v>
          </cell>
          <cell r="BE311">
            <v>0.37000000000000005</v>
          </cell>
        </row>
        <row r="312">
          <cell r="AG312" t="str">
            <v>Long Sleeves Tshirt Round Neck</v>
          </cell>
          <cell r="AH312">
            <v>0.15</v>
          </cell>
          <cell r="AI312">
            <v>0.16</v>
          </cell>
          <cell r="AJ312">
            <v>0.17</v>
          </cell>
          <cell r="AK312">
            <v>0.18000000000000002</v>
          </cell>
          <cell r="AL312">
            <v>0.19000000000000003</v>
          </cell>
          <cell r="AM312">
            <v>0.20000000000000004</v>
          </cell>
          <cell r="AN312">
            <v>0.21000000000000005</v>
          </cell>
          <cell r="AO312">
            <v>0.22000000000000006</v>
          </cell>
          <cell r="AP312">
            <v>0.23000000000000007</v>
          </cell>
          <cell r="AQ312">
            <v>0.24000000000000007</v>
          </cell>
          <cell r="AR312">
            <v>0.25000000000000006</v>
          </cell>
          <cell r="AS312">
            <v>0.26000000000000006</v>
          </cell>
          <cell r="AT312">
            <v>0.28000000000000003</v>
          </cell>
          <cell r="AU312">
            <v>0.3</v>
          </cell>
          <cell r="AV312">
            <v>0.32</v>
          </cell>
          <cell r="AW312">
            <v>0.34</v>
          </cell>
          <cell r="AX312">
            <v>0.35</v>
          </cell>
          <cell r="AY312">
            <v>0.37</v>
          </cell>
          <cell r="AZ312">
            <v>0.38</v>
          </cell>
          <cell r="BA312">
            <v>0.38</v>
          </cell>
          <cell r="BB312">
            <v>0.39</v>
          </cell>
          <cell r="BC312">
            <v>0.4</v>
          </cell>
          <cell r="BD312">
            <v>0.41</v>
          </cell>
          <cell r="BE312">
            <v>0.44999999999999996</v>
          </cell>
        </row>
        <row r="313">
          <cell r="AG313" t="str">
            <v>Long Sleeves Tshirt V-Neck</v>
          </cell>
          <cell r="AH313">
            <v>0.15</v>
          </cell>
          <cell r="AI313">
            <v>0.16</v>
          </cell>
          <cell r="AJ313">
            <v>0.17</v>
          </cell>
          <cell r="AK313">
            <v>0.18000000000000002</v>
          </cell>
          <cell r="AL313">
            <v>0.19000000000000003</v>
          </cell>
          <cell r="AM313">
            <v>0.20000000000000004</v>
          </cell>
          <cell r="AN313">
            <v>0.21000000000000005</v>
          </cell>
          <cell r="AO313">
            <v>0.22000000000000006</v>
          </cell>
          <cell r="AP313">
            <v>0.23000000000000007</v>
          </cell>
          <cell r="AQ313">
            <v>0.24000000000000007</v>
          </cell>
          <cell r="AR313">
            <v>0.25000000000000006</v>
          </cell>
          <cell r="AS313">
            <v>0.26000000000000006</v>
          </cell>
          <cell r="AT313">
            <v>0.28000000000000003</v>
          </cell>
          <cell r="AU313">
            <v>0.3</v>
          </cell>
          <cell r="AV313">
            <v>0.32</v>
          </cell>
          <cell r="AW313">
            <v>0.34</v>
          </cell>
          <cell r="AX313">
            <v>0.35</v>
          </cell>
          <cell r="AY313">
            <v>0.37</v>
          </cell>
          <cell r="AZ313">
            <v>0.38</v>
          </cell>
          <cell r="BA313">
            <v>0.38</v>
          </cell>
          <cell r="BB313">
            <v>0.39</v>
          </cell>
          <cell r="BC313">
            <v>0.4</v>
          </cell>
          <cell r="BD313">
            <v>0.41</v>
          </cell>
          <cell r="BE313">
            <v>0.44999999999999996</v>
          </cell>
        </row>
        <row r="314">
          <cell r="AG314" t="str">
            <v>Long Sleeves Tshirt Special Type 2 Neckline</v>
          </cell>
          <cell r="AH314">
            <v>0.15</v>
          </cell>
          <cell r="AI314">
            <v>0.16</v>
          </cell>
          <cell r="AJ314">
            <v>0.17</v>
          </cell>
          <cell r="AK314">
            <v>0.18000000000000002</v>
          </cell>
          <cell r="AL314">
            <v>0.19000000000000003</v>
          </cell>
          <cell r="AM314">
            <v>0.20000000000000004</v>
          </cell>
          <cell r="AN314">
            <v>0.21000000000000005</v>
          </cell>
          <cell r="AO314">
            <v>0.22000000000000006</v>
          </cell>
          <cell r="AP314">
            <v>0.23000000000000007</v>
          </cell>
          <cell r="AQ314">
            <v>0.24000000000000007</v>
          </cell>
          <cell r="AR314">
            <v>0.25000000000000006</v>
          </cell>
          <cell r="AS314">
            <v>0.26000000000000006</v>
          </cell>
          <cell r="AT314">
            <v>0.28000000000000003</v>
          </cell>
          <cell r="AU314">
            <v>0.3</v>
          </cell>
          <cell r="AV314">
            <v>0.32</v>
          </cell>
          <cell r="AW314">
            <v>0.34</v>
          </cell>
          <cell r="AX314">
            <v>0.35</v>
          </cell>
          <cell r="AY314">
            <v>0.37</v>
          </cell>
          <cell r="AZ314">
            <v>0.38</v>
          </cell>
          <cell r="BA314">
            <v>0.38</v>
          </cell>
          <cell r="BB314">
            <v>0.39</v>
          </cell>
          <cell r="BC314">
            <v>0.4</v>
          </cell>
          <cell r="BD314">
            <v>0.41</v>
          </cell>
          <cell r="BE314">
            <v>0.44999999999999996</v>
          </cell>
        </row>
        <row r="315">
          <cell r="AG315" t="str">
            <v>Shorts 3" Inseam with Lining</v>
          </cell>
          <cell r="AH315">
            <v>0.13</v>
          </cell>
          <cell r="AI315">
            <v>0.14000000000000001</v>
          </cell>
          <cell r="AJ315">
            <v>0.15000000000000002</v>
          </cell>
          <cell r="AK315">
            <v>0.16</v>
          </cell>
          <cell r="AL315">
            <v>0.17</v>
          </cell>
          <cell r="AM315">
            <v>0.18000000000000002</v>
          </cell>
          <cell r="AN315">
            <v>0.19</v>
          </cell>
          <cell r="AO315">
            <v>0.2</v>
          </cell>
          <cell r="AP315">
            <v>0.21000000000000002</v>
          </cell>
          <cell r="AQ315">
            <v>0.22</v>
          </cell>
          <cell r="AR315">
            <v>0.22</v>
          </cell>
          <cell r="AS315">
            <v>0.23</v>
          </cell>
          <cell r="AT315">
            <v>0.24000000000000002</v>
          </cell>
          <cell r="AU315">
            <v>0.25</v>
          </cell>
          <cell r="AV315">
            <v>0.26</v>
          </cell>
          <cell r="AW315">
            <v>0.27</v>
          </cell>
          <cell r="AX315">
            <v>0.28000000000000003</v>
          </cell>
          <cell r="AY315">
            <v>0.29000000000000004</v>
          </cell>
          <cell r="AZ315">
            <v>0.30000000000000004</v>
          </cell>
          <cell r="BA315">
            <v>0.31000000000000005</v>
          </cell>
          <cell r="BB315">
            <v>0.32000000000000006</v>
          </cell>
          <cell r="BC315">
            <v>0.33000000000000007</v>
          </cell>
          <cell r="BD315">
            <v>0.34000000000000008</v>
          </cell>
          <cell r="BE315">
            <v>0.38000000000000006</v>
          </cell>
        </row>
        <row r="316">
          <cell r="AG316" t="str">
            <v>Pants  All-Sports</v>
          </cell>
          <cell r="AH316">
            <v>0.20800000000000002</v>
          </cell>
          <cell r="AI316">
            <v>0.22400000000000003</v>
          </cell>
          <cell r="AJ316">
            <v>0.24000000000000005</v>
          </cell>
          <cell r="AK316">
            <v>0.25600000000000001</v>
          </cell>
          <cell r="AL316">
            <v>0.27200000000000002</v>
          </cell>
          <cell r="AM316">
            <v>0.28800000000000003</v>
          </cell>
          <cell r="AN316">
            <v>0.30400000000000005</v>
          </cell>
          <cell r="AO316">
            <v>0.32000000000000006</v>
          </cell>
          <cell r="AP316">
            <v>0.33600000000000008</v>
          </cell>
          <cell r="AQ316">
            <v>0.35200000000000004</v>
          </cell>
          <cell r="AR316">
            <v>0.35200000000000004</v>
          </cell>
          <cell r="AS316">
            <v>0.36800000000000005</v>
          </cell>
          <cell r="AT316">
            <v>0.38400000000000006</v>
          </cell>
          <cell r="AU316">
            <v>0.4</v>
          </cell>
          <cell r="AV316">
            <v>0.41600000000000004</v>
          </cell>
          <cell r="AW316">
            <v>0.43200000000000005</v>
          </cell>
          <cell r="AX316">
            <v>0.44800000000000006</v>
          </cell>
          <cell r="AY316">
            <v>0.46400000000000008</v>
          </cell>
          <cell r="AZ316">
            <v>0.48000000000000009</v>
          </cell>
          <cell r="BA316">
            <v>0.49600000000000011</v>
          </cell>
          <cell r="BB316">
            <v>0.51200000000000012</v>
          </cell>
          <cell r="BC316">
            <v>0.52800000000000014</v>
          </cell>
          <cell r="BD316">
            <v>0.54400000000000015</v>
          </cell>
          <cell r="BE316">
            <v>0.58400000000000019</v>
          </cell>
        </row>
        <row r="317">
          <cell r="AG317" t="str">
            <v>Rashguard Spandex Short Sleeves</v>
          </cell>
          <cell r="AH317">
            <v>0.18</v>
          </cell>
          <cell r="AI317">
            <v>0.19</v>
          </cell>
          <cell r="AJ317">
            <v>0.2</v>
          </cell>
          <cell r="AK317">
            <v>0.21000000000000002</v>
          </cell>
          <cell r="AL317">
            <v>0.22000000000000003</v>
          </cell>
          <cell r="AM317">
            <v>0.23000000000000004</v>
          </cell>
          <cell r="AN317">
            <v>0.24000000000000005</v>
          </cell>
          <cell r="AO317">
            <v>0.25000000000000006</v>
          </cell>
          <cell r="AP317">
            <v>0.26000000000000006</v>
          </cell>
          <cell r="AQ317">
            <v>0.27000000000000007</v>
          </cell>
          <cell r="AR317">
            <v>0.28000000000000008</v>
          </cell>
          <cell r="AS317">
            <v>0.29000000000000009</v>
          </cell>
          <cell r="AT317">
            <v>0.3000000000000001</v>
          </cell>
          <cell r="AU317">
            <v>0.31000000000000011</v>
          </cell>
          <cell r="AV317">
            <v>0.32000000000000012</v>
          </cell>
          <cell r="AW317">
            <v>0.33000000000000013</v>
          </cell>
          <cell r="AX317">
            <v>0.34000000000000014</v>
          </cell>
          <cell r="AY317">
            <v>0.35000000000000014</v>
          </cell>
          <cell r="AZ317">
            <v>0.36000000000000015</v>
          </cell>
          <cell r="BA317">
            <v>0.38</v>
          </cell>
          <cell r="BB317">
            <v>0.39</v>
          </cell>
          <cell r="BC317">
            <v>0.4</v>
          </cell>
          <cell r="BD317">
            <v>0.41</v>
          </cell>
          <cell r="BE317">
            <v>0.44999999999999996</v>
          </cell>
        </row>
        <row r="318">
          <cell r="AG318" t="str">
            <v>Rashguard Spandex Long Sleeves</v>
          </cell>
          <cell r="AH318">
            <v>0.19</v>
          </cell>
          <cell r="AI318">
            <v>0.2</v>
          </cell>
          <cell r="AJ318">
            <v>0.21000000000000002</v>
          </cell>
          <cell r="AK318">
            <v>0.22000000000000003</v>
          </cell>
          <cell r="AL318">
            <v>0.23000000000000004</v>
          </cell>
          <cell r="AM318">
            <v>0.24000000000000005</v>
          </cell>
          <cell r="AN318">
            <v>0.25000000000000006</v>
          </cell>
          <cell r="AO318">
            <v>0.26000000000000006</v>
          </cell>
          <cell r="AP318">
            <v>0.27000000000000007</v>
          </cell>
          <cell r="AQ318">
            <v>0.28000000000000008</v>
          </cell>
          <cell r="AR318">
            <v>0.29000000000000009</v>
          </cell>
          <cell r="AS318">
            <v>0.3000000000000001</v>
          </cell>
          <cell r="AT318">
            <v>0.31000000000000011</v>
          </cell>
          <cell r="AU318">
            <v>0.32000000000000012</v>
          </cell>
          <cell r="AV318">
            <v>0.33000000000000013</v>
          </cell>
          <cell r="AW318">
            <v>0.34000000000000014</v>
          </cell>
          <cell r="AX318">
            <v>0.35000000000000014</v>
          </cell>
          <cell r="AY318">
            <v>0.36000000000000015</v>
          </cell>
          <cell r="AZ318">
            <v>0.37000000000000016</v>
          </cell>
          <cell r="BA318">
            <v>0.38</v>
          </cell>
          <cell r="BB318">
            <v>0.39</v>
          </cell>
          <cell r="BC318">
            <v>0.4</v>
          </cell>
          <cell r="BD318">
            <v>0.41</v>
          </cell>
          <cell r="BE318">
            <v>0.44999999999999996</v>
          </cell>
        </row>
        <row r="319">
          <cell r="AG319" t="str">
            <v>Rashguard Spandex 3/4 Sleeves</v>
          </cell>
          <cell r="AH319">
            <v>0.19</v>
          </cell>
          <cell r="AI319">
            <v>0.2</v>
          </cell>
          <cell r="AJ319">
            <v>0.21000000000000002</v>
          </cell>
          <cell r="AK319">
            <v>0.22000000000000003</v>
          </cell>
          <cell r="AL319">
            <v>0.23000000000000004</v>
          </cell>
          <cell r="AM319">
            <v>0.24000000000000005</v>
          </cell>
          <cell r="AN319">
            <v>0.25000000000000006</v>
          </cell>
          <cell r="AO319">
            <v>0.26000000000000006</v>
          </cell>
          <cell r="AP319">
            <v>0.27000000000000007</v>
          </cell>
          <cell r="AQ319">
            <v>0.28000000000000008</v>
          </cell>
          <cell r="AR319">
            <v>0.29000000000000009</v>
          </cell>
          <cell r="AS319">
            <v>0.3000000000000001</v>
          </cell>
          <cell r="AT319">
            <v>0.31000000000000011</v>
          </cell>
          <cell r="AU319">
            <v>0.32000000000000012</v>
          </cell>
          <cell r="AV319">
            <v>0.33000000000000013</v>
          </cell>
          <cell r="AW319">
            <v>0.34000000000000014</v>
          </cell>
          <cell r="AX319">
            <v>0.35000000000000014</v>
          </cell>
          <cell r="AY319">
            <v>0.36000000000000015</v>
          </cell>
          <cell r="AZ319">
            <v>0.37000000000000016</v>
          </cell>
          <cell r="BA319">
            <v>0.35000000000000003</v>
          </cell>
          <cell r="BB319">
            <v>0.36000000000000004</v>
          </cell>
          <cell r="BC319">
            <v>0.37000000000000005</v>
          </cell>
          <cell r="BD319">
            <v>0.38000000000000006</v>
          </cell>
          <cell r="BE319">
            <v>0.42000000000000004</v>
          </cell>
        </row>
        <row r="320">
          <cell r="AG320" t="str">
            <v>Rashguard Spandex Sleeveless</v>
          </cell>
          <cell r="AH320">
            <v>0.15</v>
          </cell>
          <cell r="AI320">
            <v>0.16</v>
          </cell>
          <cell r="AJ320">
            <v>0.17</v>
          </cell>
          <cell r="AK320">
            <v>0.18000000000000002</v>
          </cell>
          <cell r="AL320">
            <v>0.19000000000000003</v>
          </cell>
          <cell r="AM320">
            <v>0.20000000000000004</v>
          </cell>
          <cell r="AN320">
            <v>0.21000000000000005</v>
          </cell>
          <cell r="AO320">
            <v>0.22000000000000006</v>
          </cell>
          <cell r="AP320">
            <v>0.23000000000000007</v>
          </cell>
          <cell r="AQ320">
            <v>0.24000000000000007</v>
          </cell>
          <cell r="AR320">
            <v>0.25000000000000006</v>
          </cell>
          <cell r="AS320">
            <v>0.26000000000000006</v>
          </cell>
          <cell r="AT320">
            <v>0.27000000000000007</v>
          </cell>
          <cell r="AU320">
            <v>0.28000000000000008</v>
          </cell>
          <cell r="AV320">
            <v>0.29000000000000009</v>
          </cell>
          <cell r="AW320">
            <v>0.3000000000000001</v>
          </cell>
          <cell r="AX320">
            <v>0.31000000000000011</v>
          </cell>
          <cell r="AY320">
            <v>0.32000000000000012</v>
          </cell>
          <cell r="AZ320">
            <v>0.33000000000000013</v>
          </cell>
          <cell r="BA320">
            <v>0.35000000000000003</v>
          </cell>
          <cell r="BB320">
            <v>0.36000000000000004</v>
          </cell>
          <cell r="BC320">
            <v>0.37000000000000005</v>
          </cell>
          <cell r="BD320">
            <v>0.38000000000000006</v>
          </cell>
          <cell r="BE320">
            <v>0.42000000000000004</v>
          </cell>
        </row>
        <row r="321">
          <cell r="AG321" t="str">
            <v>Compression Calf / Leg Sleeves Spandex</v>
          </cell>
          <cell r="AH321">
            <v>7.0000000000000007E-2</v>
          </cell>
          <cell r="AI321">
            <v>7.0000000000000007E-2</v>
          </cell>
          <cell r="AJ321">
            <v>7.0000000000000007E-2</v>
          </cell>
          <cell r="AK321">
            <v>7.0000000000000007E-2</v>
          </cell>
          <cell r="AL321">
            <v>7.0000000000000007E-2</v>
          </cell>
          <cell r="AM321">
            <v>7.0000000000000007E-2</v>
          </cell>
          <cell r="AN321">
            <v>7.0000000000000007E-2</v>
          </cell>
          <cell r="AO321">
            <v>7.0000000000000007E-2</v>
          </cell>
          <cell r="AP321">
            <v>7.0000000000000007E-2</v>
          </cell>
          <cell r="AQ321">
            <v>7.0000000000000007E-2</v>
          </cell>
          <cell r="AR321">
            <v>0.08</v>
          </cell>
          <cell r="AS321">
            <v>0.08</v>
          </cell>
          <cell r="AT321">
            <v>0.09</v>
          </cell>
          <cell r="AU321">
            <v>0.1</v>
          </cell>
          <cell r="AV321">
            <v>0.1</v>
          </cell>
          <cell r="AW321">
            <v>0.1</v>
          </cell>
          <cell r="AX321">
            <v>0.1</v>
          </cell>
          <cell r="AY321">
            <v>0.1</v>
          </cell>
          <cell r="AZ321">
            <v>0.1</v>
          </cell>
          <cell r="BA321">
            <v>0.1</v>
          </cell>
          <cell r="BB321">
            <v>0.1</v>
          </cell>
          <cell r="BC321">
            <v>0.1</v>
          </cell>
          <cell r="BD321">
            <v>0.1</v>
          </cell>
          <cell r="BE321">
            <v>0.1</v>
          </cell>
        </row>
        <row r="322">
          <cell r="AG322" t="str">
            <v>Compression Arm Sleeves Spandex</v>
          </cell>
          <cell r="AH322">
            <v>7.0000000000000007E-2</v>
          </cell>
          <cell r="AI322">
            <v>7.0000000000000007E-2</v>
          </cell>
          <cell r="AJ322">
            <v>7.0000000000000007E-2</v>
          </cell>
          <cell r="AK322">
            <v>7.0000000000000007E-2</v>
          </cell>
          <cell r="AL322">
            <v>7.0000000000000007E-2</v>
          </cell>
          <cell r="AM322">
            <v>7.0000000000000007E-2</v>
          </cell>
          <cell r="AN322">
            <v>7.0000000000000007E-2</v>
          </cell>
          <cell r="AO322">
            <v>7.0000000000000007E-2</v>
          </cell>
          <cell r="AP322">
            <v>7.0000000000000007E-2</v>
          </cell>
          <cell r="AQ322">
            <v>7.0000000000000007E-2</v>
          </cell>
          <cell r="AR322">
            <v>0.08</v>
          </cell>
          <cell r="AS322">
            <v>0.08</v>
          </cell>
          <cell r="AT322">
            <v>0.09</v>
          </cell>
          <cell r="AU322">
            <v>0.1</v>
          </cell>
          <cell r="AV322">
            <v>0.1</v>
          </cell>
          <cell r="AW322">
            <v>0.1</v>
          </cell>
          <cell r="AX322">
            <v>0.1</v>
          </cell>
          <cell r="AY322">
            <v>0.1</v>
          </cell>
          <cell r="AZ322">
            <v>0.1</v>
          </cell>
          <cell r="BA322">
            <v>0.1</v>
          </cell>
          <cell r="BB322">
            <v>0.1</v>
          </cell>
          <cell r="BC322">
            <v>0.1</v>
          </cell>
          <cell r="BD322">
            <v>0.1</v>
          </cell>
          <cell r="BE322">
            <v>0.1</v>
          </cell>
        </row>
        <row r="323">
          <cell r="AG323" t="str">
            <v>Boardshorts with Waterproof Zipper</v>
          </cell>
          <cell r="AH323">
            <v>0.19800000000000001</v>
          </cell>
          <cell r="AI323">
            <v>0.21400000000000002</v>
          </cell>
          <cell r="AJ323">
            <v>0.23000000000000004</v>
          </cell>
          <cell r="AK323">
            <v>0.246</v>
          </cell>
          <cell r="AL323">
            <v>0.26200000000000001</v>
          </cell>
          <cell r="AM323">
            <v>0.27800000000000002</v>
          </cell>
          <cell r="AN323">
            <v>0.29400000000000004</v>
          </cell>
          <cell r="AO323">
            <v>0.31000000000000005</v>
          </cell>
          <cell r="AP323">
            <v>0.32600000000000007</v>
          </cell>
          <cell r="AQ323">
            <v>0.34200000000000003</v>
          </cell>
          <cell r="AR323">
            <v>0.34200000000000003</v>
          </cell>
          <cell r="AS323">
            <v>0.35800000000000004</v>
          </cell>
          <cell r="AT323">
            <v>0.37400000000000005</v>
          </cell>
          <cell r="AU323">
            <v>0.39</v>
          </cell>
          <cell r="AV323">
            <v>0.40600000000000003</v>
          </cell>
          <cell r="AW323">
            <v>0.42200000000000004</v>
          </cell>
          <cell r="AX323">
            <v>0.43800000000000006</v>
          </cell>
          <cell r="AY323">
            <v>0.45400000000000007</v>
          </cell>
          <cell r="AZ323">
            <v>0.47000000000000008</v>
          </cell>
          <cell r="BA323">
            <v>0.49</v>
          </cell>
          <cell r="BB323">
            <v>0.5</v>
          </cell>
          <cell r="BC323">
            <v>0.52</v>
          </cell>
          <cell r="BD323">
            <v>0.53</v>
          </cell>
          <cell r="BE323">
            <v>0.57000000000000006</v>
          </cell>
        </row>
        <row r="324">
          <cell r="AG324" t="str">
            <v>Compression Spandex Shorts 2.5" Inseam Without Pad</v>
          </cell>
          <cell r="AH324">
            <v>0.17800000000000002</v>
          </cell>
          <cell r="AI324">
            <v>0.19400000000000003</v>
          </cell>
          <cell r="AJ324">
            <v>0.21000000000000005</v>
          </cell>
          <cell r="AK324">
            <v>0.22600000000000001</v>
          </cell>
          <cell r="AL324">
            <v>0.24200000000000002</v>
          </cell>
          <cell r="AM324">
            <v>0.25800000000000001</v>
          </cell>
          <cell r="AN324">
            <v>0.27400000000000002</v>
          </cell>
          <cell r="AO324">
            <v>0.29000000000000004</v>
          </cell>
          <cell r="AP324">
            <v>0.30600000000000005</v>
          </cell>
          <cell r="AQ324">
            <v>0.32200000000000006</v>
          </cell>
          <cell r="AR324">
            <v>0.32200000000000006</v>
          </cell>
          <cell r="AS324">
            <v>0.33800000000000008</v>
          </cell>
          <cell r="AT324">
            <v>0.35400000000000009</v>
          </cell>
          <cell r="AU324">
            <v>0.37</v>
          </cell>
          <cell r="AV324">
            <v>0.38600000000000001</v>
          </cell>
          <cell r="AW324">
            <v>0.40200000000000002</v>
          </cell>
          <cell r="AX324">
            <v>0.41800000000000004</v>
          </cell>
          <cell r="AY324">
            <v>0.43400000000000005</v>
          </cell>
          <cell r="AZ324">
            <v>0.45000000000000007</v>
          </cell>
          <cell r="BA324">
            <v>0.5</v>
          </cell>
          <cell r="BB324">
            <v>0.51</v>
          </cell>
          <cell r="BC324">
            <v>0.53</v>
          </cell>
          <cell r="BD324">
            <v>0.54</v>
          </cell>
          <cell r="BE324">
            <v>0.58000000000000007</v>
          </cell>
        </row>
        <row r="325">
          <cell r="AG325" t="str">
            <v>Compression Spandex Shorts 4.5" Inseam Without Pad</v>
          </cell>
          <cell r="AH325">
            <v>0.19800000000000001</v>
          </cell>
          <cell r="AI325">
            <v>0.21400000000000002</v>
          </cell>
          <cell r="AJ325">
            <v>0.23000000000000004</v>
          </cell>
          <cell r="AK325">
            <v>0.246</v>
          </cell>
          <cell r="AL325">
            <v>0.26200000000000001</v>
          </cell>
          <cell r="AM325">
            <v>0.27800000000000002</v>
          </cell>
          <cell r="AN325">
            <v>0.29400000000000004</v>
          </cell>
          <cell r="AO325">
            <v>0.31000000000000005</v>
          </cell>
          <cell r="AP325">
            <v>0.32600000000000007</v>
          </cell>
          <cell r="AQ325">
            <v>0.34200000000000003</v>
          </cell>
          <cell r="AR325">
            <v>0.34200000000000003</v>
          </cell>
          <cell r="AS325">
            <v>0.35800000000000004</v>
          </cell>
          <cell r="AT325">
            <v>0.37400000000000005</v>
          </cell>
          <cell r="AU325">
            <v>0.39</v>
          </cell>
          <cell r="AV325">
            <v>0.40600000000000003</v>
          </cell>
          <cell r="AW325">
            <v>0.42200000000000004</v>
          </cell>
          <cell r="AX325">
            <v>0.43800000000000006</v>
          </cell>
          <cell r="AY325">
            <v>0.45400000000000007</v>
          </cell>
          <cell r="AZ325">
            <v>0.47000000000000008</v>
          </cell>
          <cell r="BA325">
            <v>0.49</v>
          </cell>
          <cell r="BB325">
            <v>0.5</v>
          </cell>
          <cell r="BC325">
            <v>0.52</v>
          </cell>
          <cell r="BD325">
            <v>0.53</v>
          </cell>
          <cell r="BE325">
            <v>0.57000000000000006</v>
          </cell>
        </row>
        <row r="326">
          <cell r="AG326" t="str">
            <v>Compression Spandex Shorts 6" +  Inseam Without Pad</v>
          </cell>
          <cell r="AH326">
            <v>0.20800000000000002</v>
          </cell>
          <cell r="AI326">
            <v>0.22400000000000003</v>
          </cell>
          <cell r="AJ326">
            <v>0.24000000000000005</v>
          </cell>
          <cell r="AK326">
            <v>0.25600000000000001</v>
          </cell>
          <cell r="AL326">
            <v>0.27200000000000002</v>
          </cell>
          <cell r="AM326">
            <v>0.28800000000000003</v>
          </cell>
          <cell r="AN326">
            <v>0.30400000000000005</v>
          </cell>
          <cell r="AO326">
            <v>0.32000000000000006</v>
          </cell>
          <cell r="AP326">
            <v>0.33600000000000008</v>
          </cell>
          <cell r="AQ326">
            <v>0.35200000000000004</v>
          </cell>
          <cell r="AR326">
            <v>0.35200000000000004</v>
          </cell>
          <cell r="AS326">
            <v>0.36800000000000005</v>
          </cell>
          <cell r="AT326">
            <v>0.38400000000000006</v>
          </cell>
          <cell r="AU326">
            <v>0.4</v>
          </cell>
          <cell r="AV326">
            <v>0.41600000000000004</v>
          </cell>
          <cell r="AW326">
            <v>0.43200000000000005</v>
          </cell>
          <cell r="AX326">
            <v>0.44800000000000006</v>
          </cell>
          <cell r="AY326">
            <v>0.46400000000000008</v>
          </cell>
          <cell r="AZ326">
            <v>0.48000000000000009</v>
          </cell>
          <cell r="BA326">
            <v>0.49</v>
          </cell>
          <cell r="BB326">
            <v>0.5</v>
          </cell>
          <cell r="BC326">
            <v>0.52</v>
          </cell>
          <cell r="BD326">
            <v>0.53</v>
          </cell>
          <cell r="BE326">
            <v>0.57000000000000006</v>
          </cell>
        </row>
        <row r="327">
          <cell r="AG327" t="str">
            <v>Compression Spandex Pants/Leggings Without Pad</v>
          </cell>
          <cell r="AH327">
            <v>0.22800000000000001</v>
          </cell>
          <cell r="AI327">
            <v>0.24400000000000002</v>
          </cell>
          <cell r="AJ327">
            <v>0.26000000000000006</v>
          </cell>
          <cell r="AK327">
            <v>0.27600000000000002</v>
          </cell>
          <cell r="AL327">
            <v>0.29200000000000004</v>
          </cell>
          <cell r="AM327">
            <v>0.30800000000000005</v>
          </cell>
          <cell r="AN327">
            <v>0.32400000000000007</v>
          </cell>
          <cell r="AO327">
            <v>0.34000000000000008</v>
          </cell>
          <cell r="AP327">
            <v>0.35600000000000009</v>
          </cell>
          <cell r="AQ327">
            <v>0.37200000000000005</v>
          </cell>
          <cell r="AR327">
            <v>0.37200000000000005</v>
          </cell>
          <cell r="AS327">
            <v>0.38800000000000007</v>
          </cell>
          <cell r="AT327">
            <v>0.40400000000000008</v>
          </cell>
          <cell r="AU327">
            <v>0.42000000000000004</v>
          </cell>
          <cell r="AV327">
            <v>0.43600000000000005</v>
          </cell>
          <cell r="AW327">
            <v>0.45200000000000007</v>
          </cell>
          <cell r="AX327">
            <v>0.46800000000000008</v>
          </cell>
          <cell r="AY327">
            <v>0.4840000000000001</v>
          </cell>
          <cell r="AZ327">
            <v>0.50000000000000011</v>
          </cell>
          <cell r="BA327">
            <v>0.51600000000000013</v>
          </cell>
          <cell r="BB327">
            <v>0.53200000000000014</v>
          </cell>
          <cell r="BC327">
            <v>0.54800000000000015</v>
          </cell>
          <cell r="BD327">
            <v>0.56400000000000017</v>
          </cell>
          <cell r="BE327">
            <v>0.6040000000000002</v>
          </cell>
        </row>
        <row r="328">
          <cell r="AG328" t="str">
            <v>Cycling Jersey - Professional Std Zipper - No PowerGrip</v>
          </cell>
          <cell r="AH328">
            <v>0.1399999999999999</v>
          </cell>
          <cell r="AI328">
            <v>0.14999999999999991</v>
          </cell>
          <cell r="AJ328">
            <v>0.15999999999999992</v>
          </cell>
          <cell r="AK328">
            <v>0.16999999999999993</v>
          </cell>
          <cell r="AL328">
            <v>0.17999999999999994</v>
          </cell>
          <cell r="AM328">
            <v>0.18999999999999995</v>
          </cell>
          <cell r="AN328">
            <v>0.19999999999999996</v>
          </cell>
          <cell r="AO328">
            <v>0.20999999999999996</v>
          </cell>
          <cell r="AP328">
            <v>0.21999999999999997</v>
          </cell>
          <cell r="AQ328">
            <v>0.22999999999999998</v>
          </cell>
          <cell r="AR328">
            <v>0.24</v>
          </cell>
          <cell r="AS328">
            <v>0.25</v>
          </cell>
          <cell r="AT328">
            <v>0.26</v>
          </cell>
          <cell r="AU328">
            <v>0.27</v>
          </cell>
          <cell r="AV328">
            <v>0.28999999999999998</v>
          </cell>
          <cell r="AW328">
            <v>0.3</v>
          </cell>
          <cell r="AX328">
            <v>0.31</v>
          </cell>
          <cell r="AY328">
            <v>0.32</v>
          </cell>
          <cell r="AZ328">
            <v>0.33</v>
          </cell>
          <cell r="BA328">
            <v>0.34</v>
          </cell>
          <cell r="BB328">
            <v>0.35000000000000003</v>
          </cell>
          <cell r="BC328">
            <v>0.36000000000000004</v>
          </cell>
          <cell r="BD328">
            <v>0.37000000000000005</v>
          </cell>
          <cell r="BE328">
            <v>0.41000000000000003</v>
          </cell>
        </row>
        <row r="329">
          <cell r="AG329" t="str">
            <v>Cycling Jersey - Professional Std Zipper - With PowerGrip</v>
          </cell>
          <cell r="AH329">
            <v>0.1399999999999999</v>
          </cell>
          <cell r="AI329">
            <v>0.14999999999999991</v>
          </cell>
          <cell r="AJ329">
            <v>0.15999999999999992</v>
          </cell>
          <cell r="AK329">
            <v>0.16999999999999993</v>
          </cell>
          <cell r="AL329">
            <v>0.17999999999999994</v>
          </cell>
          <cell r="AM329">
            <v>0.18999999999999995</v>
          </cell>
          <cell r="AN329">
            <v>0.19999999999999996</v>
          </cell>
          <cell r="AO329">
            <v>0.20999999999999996</v>
          </cell>
          <cell r="AP329">
            <v>0.21999999999999997</v>
          </cell>
          <cell r="AQ329">
            <v>0.22999999999999998</v>
          </cell>
          <cell r="AR329">
            <v>0.24</v>
          </cell>
          <cell r="AS329">
            <v>0.25</v>
          </cell>
          <cell r="AT329">
            <v>0.26</v>
          </cell>
          <cell r="AU329">
            <v>0.27</v>
          </cell>
          <cell r="AV329">
            <v>0.28999999999999998</v>
          </cell>
          <cell r="AW329">
            <v>0.3</v>
          </cell>
          <cell r="AX329">
            <v>0.31</v>
          </cell>
          <cell r="AY329">
            <v>0.32</v>
          </cell>
          <cell r="AZ329">
            <v>0.33</v>
          </cell>
          <cell r="BA329">
            <v>0.34</v>
          </cell>
          <cell r="BB329">
            <v>0.35000000000000003</v>
          </cell>
          <cell r="BC329">
            <v>0.36000000000000004</v>
          </cell>
          <cell r="BD329">
            <v>0.37000000000000005</v>
          </cell>
          <cell r="BE329">
            <v>0.41000000000000003</v>
          </cell>
        </row>
        <row r="330">
          <cell r="AG330" t="str">
            <v>Cycling Jersey - Professional  - YKK Full Hidden Zipper - No PowerGrip)</v>
          </cell>
          <cell r="AH330">
            <v>0.1399999999999999</v>
          </cell>
          <cell r="AI330">
            <v>0.14999999999999991</v>
          </cell>
          <cell r="AJ330">
            <v>0.15999999999999992</v>
          </cell>
          <cell r="AK330">
            <v>0.16999999999999993</v>
          </cell>
          <cell r="AL330">
            <v>0.17999999999999994</v>
          </cell>
          <cell r="AM330">
            <v>0.18999999999999995</v>
          </cell>
          <cell r="AN330">
            <v>0.19999999999999996</v>
          </cell>
          <cell r="AO330">
            <v>0.20999999999999996</v>
          </cell>
          <cell r="AP330">
            <v>0.21999999999999997</v>
          </cell>
          <cell r="AQ330">
            <v>0.22999999999999998</v>
          </cell>
          <cell r="AR330">
            <v>0.24</v>
          </cell>
          <cell r="AS330">
            <v>0.25</v>
          </cell>
          <cell r="AT330">
            <v>0.26</v>
          </cell>
          <cell r="AU330">
            <v>0.27</v>
          </cell>
          <cell r="AV330">
            <v>0.28999999999999998</v>
          </cell>
          <cell r="AW330">
            <v>0.3</v>
          </cell>
          <cell r="AX330">
            <v>0.31</v>
          </cell>
          <cell r="AY330">
            <v>0.32</v>
          </cell>
          <cell r="AZ330">
            <v>0.33</v>
          </cell>
          <cell r="BA330">
            <v>0.34</v>
          </cell>
          <cell r="BB330">
            <v>0.35000000000000003</v>
          </cell>
          <cell r="BC330">
            <v>0.36000000000000004</v>
          </cell>
          <cell r="BD330">
            <v>0.37000000000000005</v>
          </cell>
          <cell r="BE330">
            <v>0.41000000000000003</v>
          </cell>
        </row>
        <row r="331">
          <cell r="AG331" t="str">
            <v>Cycling Jersey - Professional  - YKK Full Hidden Zipper - With PowerGrip)</v>
          </cell>
          <cell r="AH331">
            <v>0.1399999999999999</v>
          </cell>
          <cell r="AI331">
            <v>0.14999999999999991</v>
          </cell>
          <cell r="AJ331">
            <v>0.15999999999999992</v>
          </cell>
          <cell r="AK331">
            <v>0.16999999999999993</v>
          </cell>
          <cell r="AL331">
            <v>0.17999999999999994</v>
          </cell>
          <cell r="AM331">
            <v>0.18999999999999995</v>
          </cell>
          <cell r="AN331">
            <v>0.19999999999999996</v>
          </cell>
          <cell r="AO331">
            <v>0.20999999999999996</v>
          </cell>
          <cell r="AP331">
            <v>0.21999999999999997</v>
          </cell>
          <cell r="AQ331">
            <v>0.22999999999999998</v>
          </cell>
          <cell r="AR331">
            <v>0.24</v>
          </cell>
          <cell r="AS331">
            <v>0.25</v>
          </cell>
          <cell r="AT331">
            <v>0.26</v>
          </cell>
          <cell r="AU331">
            <v>0.27</v>
          </cell>
          <cell r="AV331">
            <v>0.28999999999999998</v>
          </cell>
          <cell r="AW331">
            <v>0.3</v>
          </cell>
          <cell r="AX331">
            <v>0.31</v>
          </cell>
          <cell r="AY331">
            <v>0.32</v>
          </cell>
          <cell r="AZ331">
            <v>0.33</v>
          </cell>
          <cell r="BA331">
            <v>0.34</v>
          </cell>
          <cell r="BB331">
            <v>0.35000000000000003</v>
          </cell>
          <cell r="BC331">
            <v>0.36000000000000004</v>
          </cell>
          <cell r="BD331">
            <v>0.37000000000000005</v>
          </cell>
          <cell r="BE331">
            <v>0.41000000000000003</v>
          </cell>
        </row>
        <row r="332">
          <cell r="AG332" t="str">
            <v>Cycling Jersey - MTB - Short Sleeve (No pocket/garter)</v>
          </cell>
          <cell r="AH332">
            <v>0.1399999999999999</v>
          </cell>
          <cell r="AI332">
            <v>0.14999999999999991</v>
          </cell>
          <cell r="AJ332">
            <v>0.15999999999999992</v>
          </cell>
          <cell r="AK332">
            <v>0.16999999999999993</v>
          </cell>
          <cell r="AL332">
            <v>0.17999999999999994</v>
          </cell>
          <cell r="AM332">
            <v>0.18999999999999995</v>
          </cell>
          <cell r="AN332">
            <v>0.19999999999999996</v>
          </cell>
          <cell r="AO332">
            <v>0.20999999999999996</v>
          </cell>
          <cell r="AP332">
            <v>0.21999999999999997</v>
          </cell>
          <cell r="AQ332">
            <v>0.22999999999999998</v>
          </cell>
          <cell r="AR332">
            <v>0.24</v>
          </cell>
          <cell r="AS332">
            <v>0.25</v>
          </cell>
          <cell r="AT332">
            <v>0.26</v>
          </cell>
          <cell r="AU332">
            <v>0.27</v>
          </cell>
          <cell r="AV332">
            <v>0.28999999999999998</v>
          </cell>
          <cell r="AW332">
            <v>0.3</v>
          </cell>
          <cell r="AX332">
            <v>0.31</v>
          </cell>
          <cell r="AY332">
            <v>0.32</v>
          </cell>
          <cell r="AZ332">
            <v>0.33</v>
          </cell>
          <cell r="BA332">
            <v>0.34</v>
          </cell>
          <cell r="BB332">
            <v>0.35000000000000003</v>
          </cell>
          <cell r="BC332">
            <v>0.36000000000000004</v>
          </cell>
          <cell r="BD332">
            <v>0.37000000000000005</v>
          </cell>
          <cell r="BE332">
            <v>0.41000000000000003</v>
          </cell>
        </row>
        <row r="333">
          <cell r="AG333" t="str">
            <v>Cycling Jersey - MTB - Long Sleeve (No pocket/garter)</v>
          </cell>
          <cell r="AH333">
            <v>0.1399999999999999</v>
          </cell>
          <cell r="AI333">
            <v>0.14999999999999991</v>
          </cell>
          <cell r="AJ333">
            <v>0.15999999999999992</v>
          </cell>
          <cell r="AK333">
            <v>0.16999999999999993</v>
          </cell>
          <cell r="AL333">
            <v>0.17999999999999994</v>
          </cell>
          <cell r="AM333">
            <v>0.18999999999999995</v>
          </cell>
          <cell r="AN333">
            <v>0.19999999999999996</v>
          </cell>
          <cell r="AO333">
            <v>0.20999999999999996</v>
          </cell>
          <cell r="AP333">
            <v>0.21999999999999997</v>
          </cell>
          <cell r="AQ333">
            <v>0.22999999999999998</v>
          </cell>
          <cell r="AR333">
            <v>0.24</v>
          </cell>
          <cell r="AS333">
            <v>0.25</v>
          </cell>
          <cell r="AT333">
            <v>0.26</v>
          </cell>
          <cell r="AU333">
            <v>0.27</v>
          </cell>
          <cell r="AV333">
            <v>0.28999999999999998</v>
          </cell>
          <cell r="AW333">
            <v>0.3</v>
          </cell>
          <cell r="AX333">
            <v>0.31</v>
          </cell>
          <cell r="AY333">
            <v>0.32</v>
          </cell>
          <cell r="AZ333">
            <v>0.33</v>
          </cell>
          <cell r="BA333">
            <v>0.34</v>
          </cell>
          <cell r="BB333">
            <v>0.35000000000000003</v>
          </cell>
          <cell r="BC333">
            <v>0.36000000000000004</v>
          </cell>
          <cell r="BD333">
            <v>0.37000000000000005</v>
          </cell>
          <cell r="BE333">
            <v>0.41000000000000003</v>
          </cell>
        </row>
        <row r="334">
          <cell r="AG334" t="str">
            <v>Cycling Jersey - PowerFit - YKK Zipper With PowerGrip</v>
          </cell>
          <cell r="AH334">
            <v>0.16</v>
          </cell>
          <cell r="AI334">
            <v>0.17</v>
          </cell>
          <cell r="AJ334">
            <v>0.18000000000000002</v>
          </cell>
          <cell r="AK334">
            <v>0.19000000000000003</v>
          </cell>
          <cell r="AL334">
            <v>0.20000000000000004</v>
          </cell>
          <cell r="AM334">
            <v>0.21000000000000005</v>
          </cell>
          <cell r="AN334">
            <v>0.22000000000000006</v>
          </cell>
          <cell r="AO334">
            <v>0.23000000000000007</v>
          </cell>
          <cell r="AP334">
            <v>0.24000000000000007</v>
          </cell>
          <cell r="AQ334">
            <v>0.25000000000000006</v>
          </cell>
          <cell r="AR334">
            <v>0.26000000000000006</v>
          </cell>
          <cell r="AS334">
            <v>0.27000000000000007</v>
          </cell>
          <cell r="AT334">
            <v>0.28000000000000008</v>
          </cell>
          <cell r="AU334">
            <v>0.29000000000000009</v>
          </cell>
          <cell r="AV334">
            <v>0.3000000000000001</v>
          </cell>
          <cell r="AW334">
            <v>0.31000000000000011</v>
          </cell>
          <cell r="AX334">
            <v>0.32000000000000012</v>
          </cell>
          <cell r="AY334">
            <v>0.33000000000000013</v>
          </cell>
          <cell r="AZ334">
            <v>0.34000000000000014</v>
          </cell>
          <cell r="BA334">
            <v>0.35000000000000003</v>
          </cell>
          <cell r="BB334">
            <v>0.36000000000000004</v>
          </cell>
          <cell r="BC334">
            <v>0.37000000000000005</v>
          </cell>
          <cell r="BD334">
            <v>0.38000000000000006</v>
          </cell>
          <cell r="BE334">
            <v>0.42000000000000004</v>
          </cell>
        </row>
        <row r="335">
          <cell r="AG335" t="str">
            <v>Cycling/Triathlon Shorts Spandex  With Pad</v>
          </cell>
          <cell r="AH335">
            <v>0.16</v>
          </cell>
          <cell r="AI335">
            <v>0.17</v>
          </cell>
          <cell r="AJ335">
            <v>0.18000000000000002</v>
          </cell>
          <cell r="AK335">
            <v>0.19000000000000003</v>
          </cell>
          <cell r="AL335">
            <v>0.20000000000000004</v>
          </cell>
          <cell r="AM335">
            <v>0.21000000000000005</v>
          </cell>
          <cell r="AN335">
            <v>0.22000000000000006</v>
          </cell>
          <cell r="AO335">
            <v>0.23000000000000007</v>
          </cell>
          <cell r="AP335">
            <v>0.24000000000000007</v>
          </cell>
          <cell r="AQ335">
            <v>0.25000000000000006</v>
          </cell>
          <cell r="AR335">
            <v>0.26000000000000006</v>
          </cell>
          <cell r="AS335">
            <v>0.27000000000000007</v>
          </cell>
          <cell r="AT335">
            <v>0.28000000000000008</v>
          </cell>
          <cell r="AU335">
            <v>0.29000000000000009</v>
          </cell>
          <cell r="AV335">
            <v>0.3000000000000001</v>
          </cell>
          <cell r="AW335">
            <v>0.31000000000000011</v>
          </cell>
          <cell r="AX335">
            <v>0.32000000000000012</v>
          </cell>
          <cell r="AY335">
            <v>0.33000000000000013</v>
          </cell>
          <cell r="AZ335">
            <v>0.34000000000000014</v>
          </cell>
          <cell r="BA335">
            <v>0.35000000000000003</v>
          </cell>
          <cell r="BB335">
            <v>0.36000000000000004</v>
          </cell>
          <cell r="BC335">
            <v>0.37000000000000005</v>
          </cell>
          <cell r="BD335">
            <v>0.38000000000000006</v>
          </cell>
          <cell r="BE335">
            <v>0.42000000000000004</v>
          </cell>
        </row>
        <row r="336">
          <cell r="AG336" t="str">
            <v>Cycling Bib Shorts Spandex With Pad</v>
          </cell>
          <cell r="AH336">
            <v>0.16</v>
          </cell>
          <cell r="AI336">
            <v>0.17</v>
          </cell>
          <cell r="AJ336">
            <v>0.18000000000000002</v>
          </cell>
          <cell r="AK336">
            <v>0.19000000000000003</v>
          </cell>
          <cell r="AL336">
            <v>0.20000000000000004</v>
          </cell>
          <cell r="AM336">
            <v>0.21000000000000005</v>
          </cell>
          <cell r="AN336">
            <v>0.22000000000000006</v>
          </cell>
          <cell r="AO336">
            <v>0.23000000000000007</v>
          </cell>
          <cell r="AP336">
            <v>0.24000000000000007</v>
          </cell>
          <cell r="AQ336">
            <v>0.25000000000000006</v>
          </cell>
          <cell r="AR336">
            <v>0.26000000000000006</v>
          </cell>
          <cell r="AS336">
            <v>0.27000000000000007</v>
          </cell>
          <cell r="AT336">
            <v>0.28000000000000008</v>
          </cell>
          <cell r="AU336">
            <v>0.29000000000000009</v>
          </cell>
          <cell r="AV336">
            <v>0.3000000000000001</v>
          </cell>
          <cell r="AW336">
            <v>0.31000000000000011</v>
          </cell>
          <cell r="AX336">
            <v>0.32000000000000012</v>
          </cell>
          <cell r="AY336">
            <v>0.33000000000000013</v>
          </cell>
          <cell r="AZ336">
            <v>0.34000000000000014</v>
          </cell>
          <cell r="BA336">
            <v>0.35000000000000003</v>
          </cell>
          <cell r="BB336">
            <v>0.36000000000000004</v>
          </cell>
          <cell r="BC336">
            <v>0.37000000000000005</v>
          </cell>
          <cell r="BD336">
            <v>0.38000000000000006</v>
          </cell>
          <cell r="BE336">
            <v>0.42000000000000004</v>
          </cell>
        </row>
        <row r="337">
          <cell r="AG337" t="str">
            <v>Triathlon Suit 1-pc - YKK Zipper With Pad</v>
          </cell>
          <cell r="AH337">
            <v>0.24</v>
          </cell>
          <cell r="AI337">
            <v>0.26</v>
          </cell>
          <cell r="AJ337">
            <v>0.28000000000000003</v>
          </cell>
          <cell r="AK337">
            <v>0.30000000000000004</v>
          </cell>
          <cell r="AL337">
            <v>0.32000000000000006</v>
          </cell>
          <cell r="AM337">
            <v>0.34000000000000008</v>
          </cell>
          <cell r="AN337">
            <v>0.3600000000000001</v>
          </cell>
          <cell r="AO337">
            <v>0.38000000000000012</v>
          </cell>
          <cell r="AP337">
            <v>0.40000000000000013</v>
          </cell>
          <cell r="AQ337">
            <v>0.42</v>
          </cell>
          <cell r="AR337">
            <v>0.43</v>
          </cell>
          <cell r="AS337">
            <v>0.44</v>
          </cell>
          <cell r="AT337">
            <v>0.45</v>
          </cell>
          <cell r="AU337">
            <v>0.46</v>
          </cell>
          <cell r="AV337">
            <v>0.47000000000000003</v>
          </cell>
          <cell r="AW337">
            <v>0.48000000000000004</v>
          </cell>
          <cell r="AX337">
            <v>0.49000000000000005</v>
          </cell>
          <cell r="AY337">
            <v>0.5</v>
          </cell>
          <cell r="AZ337">
            <v>0.52</v>
          </cell>
          <cell r="BA337">
            <v>0.54</v>
          </cell>
          <cell r="BB337">
            <v>0.55000000000000004</v>
          </cell>
          <cell r="BC337">
            <v>0.56000000000000005</v>
          </cell>
          <cell r="BD337">
            <v>0.56999999999999995</v>
          </cell>
          <cell r="BE337">
            <v>0.61</v>
          </cell>
        </row>
        <row r="338">
          <cell r="AG338" t="str">
            <v>Triathlon Shirt Sleeveless  - YKK Zipper</v>
          </cell>
          <cell r="AH338">
            <v>0.12</v>
          </cell>
          <cell r="AI338">
            <v>0.13</v>
          </cell>
          <cell r="AJ338">
            <v>0.14000000000000001</v>
          </cell>
          <cell r="AK338">
            <v>0.15</v>
          </cell>
          <cell r="AL338">
            <v>0.16</v>
          </cell>
          <cell r="AM338">
            <v>0.17</v>
          </cell>
          <cell r="AN338">
            <v>0.18</v>
          </cell>
          <cell r="AO338">
            <v>0.19</v>
          </cell>
          <cell r="AP338">
            <v>0.2</v>
          </cell>
          <cell r="AQ338">
            <v>0.21</v>
          </cell>
          <cell r="AR338">
            <v>0.21</v>
          </cell>
          <cell r="AS338">
            <v>0.22</v>
          </cell>
          <cell r="AT338">
            <v>0.23</v>
          </cell>
          <cell r="AU338">
            <v>0.24</v>
          </cell>
          <cell r="AV338">
            <v>0.25</v>
          </cell>
          <cell r="AW338">
            <v>0.26</v>
          </cell>
          <cell r="AX338">
            <v>0.27</v>
          </cell>
          <cell r="AY338">
            <v>0.28000000000000003</v>
          </cell>
          <cell r="AZ338">
            <v>0.29000000000000004</v>
          </cell>
          <cell r="BA338">
            <v>0.30000000000000004</v>
          </cell>
          <cell r="BB338">
            <v>0.31000000000000005</v>
          </cell>
          <cell r="BC338">
            <v>0.32000000000000006</v>
          </cell>
          <cell r="BD338">
            <v>0.33000000000000007</v>
          </cell>
          <cell r="BE338">
            <v>0.37000000000000005</v>
          </cell>
        </row>
        <row r="339">
          <cell r="AG339" t="str">
            <v>Triathlon Bib Shorts Spandex With Pad</v>
          </cell>
          <cell r="AH339">
            <v>0.16</v>
          </cell>
          <cell r="AI339">
            <v>0.17</v>
          </cell>
          <cell r="AJ339">
            <v>0.18000000000000002</v>
          </cell>
          <cell r="AK339">
            <v>0.19000000000000003</v>
          </cell>
          <cell r="AL339">
            <v>0.20000000000000004</v>
          </cell>
          <cell r="AM339">
            <v>0.21000000000000005</v>
          </cell>
          <cell r="AN339">
            <v>0.22000000000000006</v>
          </cell>
          <cell r="AO339">
            <v>0.23000000000000007</v>
          </cell>
          <cell r="AP339">
            <v>0.24000000000000007</v>
          </cell>
          <cell r="AQ339">
            <v>0.25000000000000006</v>
          </cell>
          <cell r="AR339">
            <v>0.26000000000000006</v>
          </cell>
          <cell r="AS339">
            <v>0.27000000000000007</v>
          </cell>
          <cell r="AT339">
            <v>0.28000000000000008</v>
          </cell>
          <cell r="AU339">
            <v>0.29000000000000009</v>
          </cell>
          <cell r="AV339">
            <v>0.3000000000000001</v>
          </cell>
          <cell r="AW339">
            <v>0.31000000000000011</v>
          </cell>
          <cell r="AX339">
            <v>0.32000000000000012</v>
          </cell>
          <cell r="AY339">
            <v>0.33000000000000013</v>
          </cell>
          <cell r="AZ339">
            <v>0.34000000000000014</v>
          </cell>
          <cell r="BA339">
            <v>0.35000000000000003</v>
          </cell>
          <cell r="BB339">
            <v>0.36000000000000004</v>
          </cell>
          <cell r="BC339">
            <v>0.37000000000000005</v>
          </cell>
          <cell r="BD339">
            <v>0.38000000000000006</v>
          </cell>
          <cell r="BE339">
            <v>0.42000000000000004</v>
          </cell>
        </row>
        <row r="340">
          <cell r="AG340" t="str">
            <v>Netball Dress  Using 2-Way Stretch Fabric</v>
          </cell>
          <cell r="AH340">
            <v>0.15</v>
          </cell>
          <cell r="AI340">
            <v>0.16</v>
          </cell>
          <cell r="AJ340">
            <v>0.17</v>
          </cell>
          <cell r="AK340">
            <v>0.18000000000000002</v>
          </cell>
          <cell r="AL340">
            <v>0.19000000000000003</v>
          </cell>
          <cell r="AM340">
            <v>0.20000000000000004</v>
          </cell>
          <cell r="AN340">
            <v>0.21000000000000005</v>
          </cell>
          <cell r="AO340">
            <v>0.22000000000000006</v>
          </cell>
          <cell r="AP340">
            <v>0.23000000000000007</v>
          </cell>
          <cell r="AQ340">
            <v>0.24000000000000007</v>
          </cell>
          <cell r="AR340">
            <v>0.25000000000000006</v>
          </cell>
          <cell r="AS340">
            <v>0.26000000000000006</v>
          </cell>
          <cell r="AT340">
            <v>0.28000000000000003</v>
          </cell>
          <cell r="AU340">
            <v>0.3</v>
          </cell>
          <cell r="AV340">
            <v>0.32</v>
          </cell>
          <cell r="AW340">
            <v>0.34</v>
          </cell>
          <cell r="AX340">
            <v>0.35</v>
          </cell>
          <cell r="AY340">
            <v>0.37</v>
          </cell>
          <cell r="AZ340">
            <v>0.38</v>
          </cell>
          <cell r="BA340">
            <v>0.38</v>
          </cell>
          <cell r="BB340">
            <v>0.39</v>
          </cell>
          <cell r="BC340">
            <v>0.4</v>
          </cell>
          <cell r="BD340">
            <v>0.41</v>
          </cell>
          <cell r="BE340">
            <v>0.44999999999999996</v>
          </cell>
        </row>
        <row r="341">
          <cell r="AG341" t="str">
            <v>Netball Dress  Using 4-Way Stretch Fabric</v>
          </cell>
          <cell r="AH341">
            <v>0.16</v>
          </cell>
          <cell r="AI341">
            <v>0.17</v>
          </cell>
          <cell r="AJ341">
            <v>0.18000000000000002</v>
          </cell>
          <cell r="AK341">
            <v>0.19000000000000003</v>
          </cell>
          <cell r="AL341">
            <v>0.20000000000000004</v>
          </cell>
          <cell r="AM341">
            <v>0.21000000000000005</v>
          </cell>
          <cell r="AN341">
            <v>0.22000000000000006</v>
          </cell>
          <cell r="AO341">
            <v>0.23000000000000007</v>
          </cell>
          <cell r="AP341">
            <v>0.24000000000000007</v>
          </cell>
          <cell r="AQ341">
            <v>0.25000000000000006</v>
          </cell>
          <cell r="AR341">
            <v>0.26000000000000006</v>
          </cell>
          <cell r="AS341">
            <v>0.27000000000000007</v>
          </cell>
          <cell r="AT341">
            <v>0.28000000000000008</v>
          </cell>
          <cell r="AU341">
            <v>0.29000000000000009</v>
          </cell>
          <cell r="AV341">
            <v>0.3000000000000001</v>
          </cell>
          <cell r="AW341">
            <v>0.31000000000000011</v>
          </cell>
          <cell r="AX341">
            <v>0.32000000000000012</v>
          </cell>
          <cell r="AY341">
            <v>0.33000000000000013</v>
          </cell>
          <cell r="AZ341">
            <v>0.34000000000000014</v>
          </cell>
          <cell r="BA341">
            <v>0.35000000000000003</v>
          </cell>
          <cell r="BB341">
            <v>0.36000000000000004</v>
          </cell>
          <cell r="BC341">
            <v>0.37000000000000005</v>
          </cell>
          <cell r="BD341">
            <v>0.38000000000000006</v>
          </cell>
          <cell r="BE341">
            <v>0.42000000000000004</v>
          </cell>
        </row>
        <row r="342">
          <cell r="AG342" t="str">
            <v>Baseball Jersey with Full Buttons</v>
          </cell>
          <cell r="AH342">
            <v>0.19800000000000001</v>
          </cell>
          <cell r="AI342">
            <v>0.21400000000000002</v>
          </cell>
          <cell r="AJ342">
            <v>0.23000000000000004</v>
          </cell>
          <cell r="AK342">
            <v>0.246</v>
          </cell>
          <cell r="AL342">
            <v>0.26200000000000001</v>
          </cell>
          <cell r="AM342">
            <v>0.27800000000000002</v>
          </cell>
          <cell r="AN342">
            <v>0.29400000000000004</v>
          </cell>
          <cell r="AO342">
            <v>0.31000000000000005</v>
          </cell>
          <cell r="AP342">
            <v>0.32600000000000007</v>
          </cell>
          <cell r="AQ342">
            <v>0.34200000000000003</v>
          </cell>
          <cell r="AR342">
            <v>0.34200000000000003</v>
          </cell>
          <cell r="AS342">
            <v>0.35800000000000004</v>
          </cell>
          <cell r="AT342">
            <v>0.37400000000000005</v>
          </cell>
          <cell r="AU342">
            <v>0.39</v>
          </cell>
          <cell r="AV342">
            <v>0.40600000000000003</v>
          </cell>
          <cell r="AW342">
            <v>0.42200000000000004</v>
          </cell>
          <cell r="AX342">
            <v>0.43800000000000006</v>
          </cell>
          <cell r="AY342">
            <v>0.45400000000000007</v>
          </cell>
          <cell r="AZ342">
            <v>0.47000000000000008</v>
          </cell>
          <cell r="BA342">
            <v>0.5</v>
          </cell>
          <cell r="BB342">
            <v>0.51</v>
          </cell>
          <cell r="BC342">
            <v>0.53</v>
          </cell>
          <cell r="BD342">
            <v>0.54</v>
          </cell>
          <cell r="BE342">
            <v>0.58000000000000007</v>
          </cell>
        </row>
        <row r="343">
          <cell r="AG343" t="str">
            <v>Baseball Jersey with Neck Buttons Only</v>
          </cell>
          <cell r="AH343">
            <v>0.17800000000000002</v>
          </cell>
          <cell r="AI343">
            <v>0.19400000000000003</v>
          </cell>
          <cell r="AJ343">
            <v>0.21000000000000005</v>
          </cell>
          <cell r="AK343">
            <v>0.22600000000000001</v>
          </cell>
          <cell r="AL343">
            <v>0.24200000000000002</v>
          </cell>
          <cell r="AM343">
            <v>0.25800000000000001</v>
          </cell>
          <cell r="AN343">
            <v>0.27400000000000002</v>
          </cell>
          <cell r="AO343">
            <v>0.31000000000000005</v>
          </cell>
          <cell r="AP343">
            <v>0.30600000000000005</v>
          </cell>
          <cell r="AQ343">
            <v>0.32200000000000006</v>
          </cell>
          <cell r="AR343">
            <v>0.32200000000000006</v>
          </cell>
          <cell r="AS343">
            <v>0.33800000000000008</v>
          </cell>
          <cell r="AT343">
            <v>0.35400000000000009</v>
          </cell>
          <cell r="AU343">
            <v>0.37</v>
          </cell>
          <cell r="AV343">
            <v>0.38600000000000001</v>
          </cell>
          <cell r="AW343">
            <v>0.40200000000000002</v>
          </cell>
          <cell r="AX343">
            <v>0.41800000000000004</v>
          </cell>
          <cell r="AY343">
            <v>0.43400000000000005</v>
          </cell>
          <cell r="AZ343">
            <v>0.45000000000000007</v>
          </cell>
          <cell r="BA343">
            <v>0.5</v>
          </cell>
          <cell r="BB343">
            <v>0.51</v>
          </cell>
          <cell r="BC343">
            <v>0.53</v>
          </cell>
          <cell r="BD343">
            <v>0.54</v>
          </cell>
          <cell r="BE343">
            <v>0.58000000000000007</v>
          </cell>
        </row>
        <row r="344">
          <cell r="AG344" t="str">
            <v xml:space="preserve">Tops </v>
          </cell>
          <cell r="AH344">
            <v>0.20800000000000002</v>
          </cell>
          <cell r="AI344">
            <v>0.22400000000000003</v>
          </cell>
          <cell r="AJ344">
            <v>0.24000000000000005</v>
          </cell>
          <cell r="AK344">
            <v>0.25600000000000001</v>
          </cell>
          <cell r="AL344">
            <v>0.27200000000000002</v>
          </cell>
          <cell r="AM344">
            <v>0.28800000000000003</v>
          </cell>
          <cell r="AN344">
            <v>0.30400000000000005</v>
          </cell>
          <cell r="AO344">
            <v>0.32000000000000006</v>
          </cell>
          <cell r="AP344">
            <v>0.33600000000000008</v>
          </cell>
          <cell r="AQ344">
            <v>0.35200000000000004</v>
          </cell>
          <cell r="AR344">
            <v>0.35200000000000004</v>
          </cell>
          <cell r="AS344">
            <v>0.36800000000000005</v>
          </cell>
          <cell r="AT344">
            <v>0.38400000000000006</v>
          </cell>
          <cell r="AU344">
            <v>0.4</v>
          </cell>
          <cell r="AV344">
            <v>0.41600000000000004</v>
          </cell>
          <cell r="AW344">
            <v>0.43200000000000005</v>
          </cell>
          <cell r="AX344">
            <v>0.44800000000000006</v>
          </cell>
          <cell r="AY344">
            <v>0.46400000000000008</v>
          </cell>
          <cell r="AZ344">
            <v>0.48000000000000009</v>
          </cell>
          <cell r="BA344">
            <v>0.49600000000000011</v>
          </cell>
          <cell r="BB344">
            <v>0.51200000000000012</v>
          </cell>
          <cell r="BC344">
            <v>0.52800000000000014</v>
          </cell>
          <cell r="BD344">
            <v>0.54400000000000015</v>
          </cell>
          <cell r="BE344">
            <v>0.58400000000000019</v>
          </cell>
        </row>
        <row r="345">
          <cell r="AG345" t="str">
            <v xml:space="preserve">Pants </v>
          </cell>
          <cell r="AH345">
            <v>0.20800000000000002</v>
          </cell>
          <cell r="AI345">
            <v>0.22400000000000003</v>
          </cell>
          <cell r="AJ345">
            <v>0.24000000000000005</v>
          </cell>
          <cell r="AK345">
            <v>0.25600000000000001</v>
          </cell>
          <cell r="AL345">
            <v>0.27200000000000002</v>
          </cell>
          <cell r="AM345">
            <v>0.28800000000000003</v>
          </cell>
          <cell r="AN345">
            <v>0.30400000000000005</v>
          </cell>
          <cell r="AO345">
            <v>0.32000000000000006</v>
          </cell>
          <cell r="AP345">
            <v>0.33600000000000008</v>
          </cell>
          <cell r="AQ345">
            <v>0.35200000000000004</v>
          </cell>
          <cell r="AR345">
            <v>0.35200000000000004</v>
          </cell>
          <cell r="AS345">
            <v>0.36800000000000005</v>
          </cell>
          <cell r="AT345">
            <v>0.38400000000000006</v>
          </cell>
          <cell r="AU345">
            <v>0.4</v>
          </cell>
          <cell r="AV345">
            <v>0.41600000000000004</v>
          </cell>
          <cell r="AW345">
            <v>0.43200000000000005</v>
          </cell>
          <cell r="AX345">
            <v>0.44800000000000006</v>
          </cell>
          <cell r="AY345">
            <v>0.46400000000000008</v>
          </cell>
          <cell r="AZ345">
            <v>0.48000000000000009</v>
          </cell>
          <cell r="BA345">
            <v>0.49600000000000011</v>
          </cell>
          <cell r="BB345">
            <v>0.51200000000000012</v>
          </cell>
          <cell r="BC345">
            <v>0.52800000000000014</v>
          </cell>
          <cell r="BD345">
            <v>0.54400000000000015</v>
          </cell>
          <cell r="BE345">
            <v>0.58400000000000019</v>
          </cell>
        </row>
        <row r="346">
          <cell r="AG346" t="str">
            <v>Sleeveless Shirt</v>
          </cell>
          <cell r="AH346">
            <v>0.11</v>
          </cell>
          <cell r="AI346">
            <v>0.12000000000000001</v>
          </cell>
          <cell r="AJ346">
            <v>0.13</v>
          </cell>
          <cell r="AK346">
            <v>0.13999999999999999</v>
          </cell>
          <cell r="AL346">
            <v>0.15</v>
          </cell>
          <cell r="AM346">
            <v>0.16</v>
          </cell>
          <cell r="AN346">
            <v>0.16999999999999998</v>
          </cell>
          <cell r="AO346">
            <v>0.18</v>
          </cell>
          <cell r="AP346">
            <v>0.19</v>
          </cell>
          <cell r="AQ346">
            <v>0.19999999999999998</v>
          </cell>
          <cell r="AR346">
            <v>0.19999999999999998</v>
          </cell>
          <cell r="AS346">
            <v>0.21</v>
          </cell>
          <cell r="AT346">
            <v>0.22</v>
          </cell>
          <cell r="AU346">
            <v>0.22999999999999998</v>
          </cell>
          <cell r="AV346">
            <v>0.24</v>
          </cell>
          <cell r="AW346">
            <v>0.25</v>
          </cell>
          <cell r="AX346">
            <v>0.26</v>
          </cell>
          <cell r="AY346">
            <v>0.27</v>
          </cell>
          <cell r="AZ346">
            <v>0.28000000000000003</v>
          </cell>
          <cell r="BA346">
            <v>0.29000000000000004</v>
          </cell>
          <cell r="BB346">
            <v>0.30000000000000004</v>
          </cell>
          <cell r="BC346">
            <v>0.31000000000000005</v>
          </cell>
          <cell r="BD346">
            <v>0.32000000000000006</v>
          </cell>
          <cell r="BE346">
            <v>0.36000000000000004</v>
          </cell>
        </row>
        <row r="347">
          <cell r="AG347" t="str">
            <v>Short Sleeves Light MSL fabric Shirt With Type 4 Collar</v>
          </cell>
          <cell r="AH347">
            <v>0.16999999999999998</v>
          </cell>
          <cell r="AI347">
            <v>0.18</v>
          </cell>
          <cell r="AJ347">
            <v>0.19</v>
          </cell>
          <cell r="AK347">
            <v>0.2</v>
          </cell>
          <cell r="AL347">
            <v>0.21000000000000002</v>
          </cell>
          <cell r="AM347">
            <v>0.22000000000000003</v>
          </cell>
          <cell r="AN347">
            <v>0.22999999999999998</v>
          </cell>
          <cell r="AO347">
            <v>0.24</v>
          </cell>
          <cell r="AP347">
            <v>0.25</v>
          </cell>
          <cell r="AQ347">
            <v>0.26</v>
          </cell>
          <cell r="AR347">
            <v>0.26</v>
          </cell>
          <cell r="AS347">
            <v>0.27</v>
          </cell>
          <cell r="AT347">
            <v>0.28000000000000003</v>
          </cell>
          <cell r="AU347">
            <v>0.28999999999999998</v>
          </cell>
          <cell r="AV347">
            <v>0.3</v>
          </cell>
          <cell r="AW347">
            <v>0.31</v>
          </cell>
          <cell r="AX347">
            <v>0.32</v>
          </cell>
          <cell r="AY347">
            <v>0.33</v>
          </cell>
          <cell r="AZ347">
            <v>0.34</v>
          </cell>
          <cell r="BA347">
            <v>0.35000000000000003</v>
          </cell>
          <cell r="BB347">
            <v>0.36000000000000004</v>
          </cell>
          <cell r="BC347">
            <v>0.37000000000000005</v>
          </cell>
          <cell r="BD347">
            <v>0.38000000000000006</v>
          </cell>
          <cell r="BE347">
            <v>0.42000000000000004</v>
          </cell>
        </row>
        <row r="348">
          <cell r="AG348" t="str">
            <v>Short Sleeves Heavy  4WS fabric Shirt With Type 4 Collar</v>
          </cell>
          <cell r="AH348">
            <v>0.33999999999999997</v>
          </cell>
          <cell r="AI348">
            <v>0.36</v>
          </cell>
          <cell r="AJ348">
            <v>0.38</v>
          </cell>
          <cell r="AK348">
            <v>0.4</v>
          </cell>
          <cell r="AL348">
            <v>0.42000000000000004</v>
          </cell>
          <cell r="AM348">
            <v>0.44000000000000006</v>
          </cell>
          <cell r="AN348">
            <v>0.45999999999999996</v>
          </cell>
          <cell r="AO348">
            <v>0.48</v>
          </cell>
          <cell r="AP348">
            <v>0.5</v>
          </cell>
          <cell r="AQ348">
            <v>0.52</v>
          </cell>
          <cell r="AR348">
            <v>0.52</v>
          </cell>
          <cell r="AS348">
            <v>0.54</v>
          </cell>
          <cell r="AT348">
            <v>0.56000000000000005</v>
          </cell>
          <cell r="AU348">
            <v>0.57999999999999996</v>
          </cell>
          <cell r="AV348">
            <v>0.6</v>
          </cell>
          <cell r="AW348">
            <v>0.62</v>
          </cell>
          <cell r="AX348">
            <v>0.64</v>
          </cell>
          <cell r="AY348">
            <v>0.66</v>
          </cell>
          <cell r="AZ348">
            <v>0.68</v>
          </cell>
          <cell r="BA348">
            <v>0.70000000000000007</v>
          </cell>
          <cell r="BB348">
            <v>0.72000000000000008</v>
          </cell>
          <cell r="BC348">
            <v>0.7400000000000001</v>
          </cell>
          <cell r="BD348">
            <v>0.76000000000000012</v>
          </cell>
          <cell r="BE348">
            <v>0.80000000000000016</v>
          </cell>
        </row>
        <row r="380">
          <cell r="H380" t="str">
            <v>FABRIC</v>
          </cell>
          <cell r="I380">
            <v>0</v>
          </cell>
        </row>
        <row r="381">
          <cell r="H381" t="str">
            <v>Recommend</v>
          </cell>
          <cell r="I381">
            <v>1</v>
          </cell>
        </row>
        <row r="382">
          <cell r="H382" t="str">
            <v>MSL-1081</v>
          </cell>
          <cell r="I382">
            <v>1</v>
          </cell>
        </row>
        <row r="383">
          <cell r="H383" t="str">
            <v>MSL-1082</v>
          </cell>
          <cell r="I383">
            <v>1</v>
          </cell>
        </row>
        <row r="384">
          <cell r="H384" t="str">
            <v>MSL-1018</v>
          </cell>
          <cell r="I384">
            <v>1</v>
          </cell>
        </row>
        <row r="385">
          <cell r="H385" t="str">
            <v>MSL-1050</v>
          </cell>
          <cell r="I385">
            <v>1</v>
          </cell>
        </row>
        <row r="386">
          <cell r="H386" t="str">
            <v>4WS-0200</v>
          </cell>
          <cell r="I386">
            <v>1</v>
          </cell>
        </row>
        <row r="387">
          <cell r="H387" t="str">
            <v>4WS-0300</v>
          </cell>
          <cell r="I387">
            <v>1.2</v>
          </cell>
        </row>
        <row r="388">
          <cell r="H388" t="str">
            <v>4WS-0400</v>
          </cell>
          <cell r="I388">
            <v>1.35</v>
          </cell>
        </row>
        <row r="389">
          <cell r="H389" t="str">
            <v>LSM-1125</v>
          </cell>
          <cell r="I389">
            <v>1</v>
          </cell>
        </row>
        <row r="390">
          <cell r="H390" t="str">
            <v>LSM-1130</v>
          </cell>
          <cell r="I39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CALCULATOR"/>
      <sheetName val="OFFLINE"/>
      <sheetName val="currency converter"/>
      <sheetName val="."/>
      <sheetName val=".."/>
      <sheetName val="..."/>
      <sheetName val="...."/>
      <sheetName val="....."/>
    </sheetNames>
    <sheetDataSet>
      <sheetData sheetId="0">
        <row r="250">
          <cell r="AH250" t="str">
            <v>10XS  (Chest 16"/Hips 22") - Infant</v>
          </cell>
          <cell r="AI250" t="str">
            <v>9XS (Chest 18"/Hips 24") - Infant</v>
          </cell>
          <cell r="AJ250" t="str">
            <v>8XS (Chest 20"/Hips 26") - Toddler</v>
          </cell>
          <cell r="AK250" t="str">
            <v>7XS (Chest 22"/Hips 28") - Toddler</v>
          </cell>
          <cell r="AL250" t="str">
            <v>6XS (Chest 24"/Hips 30") - Toddler</v>
          </cell>
          <cell r="AM250" t="str">
            <v>5XS (Chest 26"/Hips 32") - Kids</v>
          </cell>
          <cell r="AN250" t="str">
            <v>4XS (Chest 28"/Hips 34") - Kids</v>
          </cell>
          <cell r="AO250" t="str">
            <v>3XS (Chest 30"/Hips 36") - Kids</v>
          </cell>
          <cell r="AP250" t="str">
            <v>2XS (Chest 32"/Hips 38") - Kids</v>
          </cell>
          <cell r="AQ250" t="str">
            <v>XS  (Chest 34"/Hips 40") - Adult 1</v>
          </cell>
          <cell r="AR250" t="str">
            <v>S    (Chest 36"/Hips 42") - Adult 1</v>
          </cell>
          <cell r="AS250" t="str">
            <v>M   (Chest 38"/Hips 44") - Adult 1</v>
          </cell>
          <cell r="AT250" t="str">
            <v>L    (Chest 40"/Hips 46") - Adult 1</v>
          </cell>
          <cell r="AU250" t="str">
            <v>XL    (Chest 42"/Hips 48") - Adult 1</v>
          </cell>
          <cell r="AV250" t="str">
            <v>2XL   (Chest 44"/Hips 50") - Adult 2</v>
          </cell>
          <cell r="AW250" t="str">
            <v>3XL   (Chest 46"/Hips 52") - Adult 2</v>
          </cell>
          <cell r="AX250" t="str">
            <v>4XL   (Chest 48"/Hips 54") - Adult 2</v>
          </cell>
          <cell r="AY250" t="str">
            <v>5XL   (Chest 50"/Hips 56") - Adult 2</v>
          </cell>
          <cell r="AZ250" t="str">
            <v>6XL   (Chest 52"/Hips 58") - Adult 2</v>
          </cell>
          <cell r="BA250" t="str">
            <v>7XL   (Chest 54"/Hips 60") - Adult 3</v>
          </cell>
          <cell r="BB250" t="str">
            <v>8XL   (Chest 56"/Hips 62") - Adult 3</v>
          </cell>
          <cell r="BC250" t="str">
            <v>9XL   (Chest 58"/Hips 64") - Adult 3</v>
          </cell>
          <cell r="BD250" t="str">
            <v>10XL   (Chest 60"/Hips 66") - Adult 3</v>
          </cell>
        </row>
        <row r="251">
          <cell r="AH251">
            <v>1</v>
          </cell>
          <cell r="AI251">
            <v>2</v>
          </cell>
          <cell r="AJ251">
            <v>3</v>
          </cell>
          <cell r="AK251">
            <v>4</v>
          </cell>
          <cell r="AL251">
            <v>5</v>
          </cell>
          <cell r="AM251">
            <v>6</v>
          </cell>
          <cell r="AN251">
            <v>7</v>
          </cell>
          <cell r="AO251">
            <v>8</v>
          </cell>
          <cell r="AP251">
            <v>9</v>
          </cell>
          <cell r="AQ251">
            <v>10</v>
          </cell>
          <cell r="AR251">
            <v>11</v>
          </cell>
          <cell r="AS251">
            <v>12</v>
          </cell>
          <cell r="AT251">
            <v>13</v>
          </cell>
          <cell r="AU251">
            <v>14</v>
          </cell>
          <cell r="AV251">
            <v>15</v>
          </cell>
          <cell r="AW251">
            <v>16</v>
          </cell>
          <cell r="AX251">
            <v>17</v>
          </cell>
          <cell r="AY251">
            <v>18</v>
          </cell>
          <cell r="AZ251">
            <v>19</v>
          </cell>
          <cell r="BA251">
            <v>20</v>
          </cell>
          <cell r="BB251">
            <v>21</v>
          </cell>
          <cell r="BC251">
            <v>22</v>
          </cell>
          <cell r="BD251">
            <v>23</v>
          </cell>
        </row>
        <row r="376">
          <cell r="H376" t="str">
            <v>Recommend</v>
          </cell>
          <cell r="I376">
            <v>1</v>
          </cell>
          <cell r="J376">
            <v>1</v>
          </cell>
        </row>
        <row r="377">
          <cell r="H377" t="str">
            <v>MSL-1081</v>
          </cell>
          <cell r="I377">
            <v>1</v>
          </cell>
          <cell r="J377">
            <v>1</v>
          </cell>
        </row>
        <row r="378">
          <cell r="H378" t="str">
            <v>MSL-1082</v>
          </cell>
          <cell r="I378">
            <v>1</v>
          </cell>
          <cell r="J378">
            <v>1</v>
          </cell>
        </row>
        <row r="379">
          <cell r="H379" t="str">
            <v>MSL-1018</v>
          </cell>
          <cell r="I379">
            <v>1</v>
          </cell>
          <cell r="J379">
            <v>1</v>
          </cell>
        </row>
        <row r="380">
          <cell r="H380" t="str">
            <v>MSL-1050</v>
          </cell>
          <cell r="I380">
            <v>1</v>
          </cell>
          <cell r="J380">
            <v>1</v>
          </cell>
        </row>
        <row r="381">
          <cell r="H381" t="str">
            <v>4WS-0200</v>
          </cell>
          <cell r="I381">
            <v>1</v>
          </cell>
          <cell r="J381">
            <v>1.3793103448275863</v>
          </cell>
        </row>
        <row r="382">
          <cell r="H382" t="str">
            <v>4WS-0300</v>
          </cell>
          <cell r="I382">
            <v>1.2</v>
          </cell>
          <cell r="J382">
            <v>2.0689655172413794</v>
          </cell>
        </row>
        <row r="383">
          <cell r="H383" t="str">
            <v>4WS-0400</v>
          </cell>
          <cell r="I383">
            <v>1.35</v>
          </cell>
          <cell r="J383">
            <v>2.7586206896551726</v>
          </cell>
        </row>
        <row r="384">
          <cell r="H384" t="str">
            <v>LSM-1125</v>
          </cell>
          <cell r="I384">
            <v>1</v>
          </cell>
          <cell r="J384">
            <v>1.7241379310344827</v>
          </cell>
        </row>
        <row r="385">
          <cell r="H385" t="str">
            <v>LSM-1130</v>
          </cell>
          <cell r="I385">
            <v>1</v>
          </cell>
          <cell r="J385">
            <v>1.7241379310344827</v>
          </cell>
        </row>
        <row r="386">
          <cell r="H386" t="str">
            <v>LSH-1135</v>
          </cell>
          <cell r="I386">
            <v>1</v>
          </cell>
          <cell r="J386">
            <v>2.0689655172413794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</sheetNames>
    <sheetDataSet>
      <sheetData sheetId="0" refreshError="1">
        <row r="252">
          <cell r="G252">
            <v>0</v>
          </cell>
          <cell r="H252">
            <v>1</v>
          </cell>
          <cell r="I252">
            <v>2</v>
          </cell>
          <cell r="J252">
            <v>3</v>
          </cell>
          <cell r="K252">
            <v>4</v>
          </cell>
          <cell r="L252">
            <v>5</v>
          </cell>
          <cell r="M252">
            <v>6</v>
          </cell>
          <cell r="N252">
            <v>7</v>
          </cell>
          <cell r="O252">
            <v>8</v>
          </cell>
          <cell r="P252">
            <v>9</v>
          </cell>
          <cell r="Q252">
            <v>10</v>
          </cell>
          <cell r="R252">
            <v>11</v>
          </cell>
          <cell r="S252">
            <v>12</v>
          </cell>
          <cell r="T252">
            <v>13</v>
          </cell>
          <cell r="U252">
            <v>14</v>
          </cell>
          <cell r="V252">
            <v>15</v>
          </cell>
          <cell r="W252">
            <v>16</v>
          </cell>
          <cell r="X252">
            <v>17</v>
          </cell>
          <cell r="Y252">
            <v>18</v>
          </cell>
          <cell r="Z252">
            <v>19</v>
          </cell>
          <cell r="AA252">
            <v>20</v>
          </cell>
          <cell r="AB252">
            <v>21</v>
          </cell>
          <cell r="AC252">
            <v>22</v>
          </cell>
          <cell r="AD252">
            <v>23</v>
          </cell>
          <cell r="AE252">
            <v>24</v>
          </cell>
        </row>
        <row r="253">
          <cell r="G253" t="str">
            <v>Sleeveless Shirt</v>
          </cell>
          <cell r="H253">
            <v>450</v>
          </cell>
          <cell r="I253">
            <v>450</v>
          </cell>
          <cell r="J253">
            <v>600</v>
          </cell>
          <cell r="K253">
            <v>600</v>
          </cell>
          <cell r="L253">
            <v>600</v>
          </cell>
          <cell r="M253">
            <v>650</v>
          </cell>
          <cell r="N253">
            <v>650</v>
          </cell>
          <cell r="O253">
            <v>650</v>
          </cell>
          <cell r="P253">
            <v>650</v>
          </cell>
          <cell r="Q253">
            <v>700</v>
          </cell>
          <cell r="R253">
            <v>700</v>
          </cell>
          <cell r="S253">
            <v>700</v>
          </cell>
          <cell r="T253">
            <v>700</v>
          </cell>
          <cell r="U253">
            <v>700</v>
          </cell>
          <cell r="V253">
            <v>850</v>
          </cell>
          <cell r="W253">
            <v>850</v>
          </cell>
          <cell r="X253">
            <v>850</v>
          </cell>
          <cell r="Y253">
            <v>850</v>
          </cell>
          <cell r="Z253">
            <v>850</v>
          </cell>
          <cell r="AA253">
            <v>1050</v>
          </cell>
          <cell r="AB253">
            <v>1050</v>
          </cell>
          <cell r="AC253">
            <v>1050</v>
          </cell>
          <cell r="AD253">
            <v>1050</v>
          </cell>
          <cell r="AE253">
            <v>1200</v>
          </cell>
          <cell r="AF253">
            <v>12</v>
          </cell>
        </row>
        <row r="254">
          <cell r="G254" t="str">
            <v>Short Sleeves Tshirt Round Neck</v>
          </cell>
          <cell r="H254">
            <v>500</v>
          </cell>
          <cell r="I254">
            <v>500</v>
          </cell>
          <cell r="J254">
            <v>650</v>
          </cell>
          <cell r="K254">
            <v>650</v>
          </cell>
          <cell r="L254">
            <v>650</v>
          </cell>
          <cell r="M254">
            <v>750</v>
          </cell>
          <cell r="N254">
            <v>750</v>
          </cell>
          <cell r="O254">
            <v>750</v>
          </cell>
          <cell r="P254">
            <v>750</v>
          </cell>
          <cell r="Q254">
            <v>800</v>
          </cell>
          <cell r="R254">
            <v>800</v>
          </cell>
          <cell r="S254">
            <v>800</v>
          </cell>
          <cell r="T254">
            <v>800</v>
          </cell>
          <cell r="U254">
            <v>800</v>
          </cell>
          <cell r="V254">
            <v>900</v>
          </cell>
          <cell r="W254">
            <v>900</v>
          </cell>
          <cell r="X254">
            <v>900</v>
          </cell>
          <cell r="Y254">
            <v>900</v>
          </cell>
          <cell r="Z254">
            <v>900</v>
          </cell>
          <cell r="AA254">
            <v>1100</v>
          </cell>
          <cell r="AB254">
            <v>1100</v>
          </cell>
          <cell r="AC254">
            <v>1100</v>
          </cell>
          <cell r="AD254">
            <v>1100</v>
          </cell>
          <cell r="AE254">
            <v>1250</v>
          </cell>
          <cell r="AF254">
            <v>12</v>
          </cell>
        </row>
        <row r="255">
          <cell r="G255" t="str">
            <v>Short Sleeves Tshirt V-Neck</v>
          </cell>
          <cell r="H255">
            <v>500</v>
          </cell>
          <cell r="I255">
            <v>500</v>
          </cell>
          <cell r="J255">
            <v>650</v>
          </cell>
          <cell r="K255">
            <v>650</v>
          </cell>
          <cell r="L255">
            <v>650</v>
          </cell>
          <cell r="M255">
            <v>750</v>
          </cell>
          <cell r="N255">
            <v>750</v>
          </cell>
          <cell r="O255">
            <v>750</v>
          </cell>
          <cell r="P255">
            <v>750</v>
          </cell>
          <cell r="Q255">
            <v>800</v>
          </cell>
          <cell r="R255">
            <v>800</v>
          </cell>
          <cell r="S255">
            <v>800</v>
          </cell>
          <cell r="T255">
            <v>800</v>
          </cell>
          <cell r="U255">
            <v>800</v>
          </cell>
          <cell r="V255">
            <v>900</v>
          </cell>
          <cell r="W255">
            <v>900</v>
          </cell>
          <cell r="X255">
            <v>900</v>
          </cell>
          <cell r="Y255">
            <v>900</v>
          </cell>
          <cell r="Z255">
            <v>900</v>
          </cell>
          <cell r="AA255">
            <v>1100</v>
          </cell>
          <cell r="AB255">
            <v>1100</v>
          </cell>
          <cell r="AC255">
            <v>1100</v>
          </cell>
          <cell r="AD255">
            <v>1100</v>
          </cell>
          <cell r="AE255">
            <v>1250</v>
          </cell>
          <cell r="AF255">
            <v>12</v>
          </cell>
        </row>
        <row r="256">
          <cell r="G256" t="str">
            <v>Short Sleeves Tshirt Special Type 2 Neckline</v>
          </cell>
          <cell r="H256">
            <v>650</v>
          </cell>
          <cell r="I256">
            <v>650</v>
          </cell>
          <cell r="J256">
            <v>800</v>
          </cell>
          <cell r="K256">
            <v>800</v>
          </cell>
          <cell r="L256">
            <v>800</v>
          </cell>
          <cell r="M256">
            <v>900</v>
          </cell>
          <cell r="N256">
            <v>900</v>
          </cell>
          <cell r="O256">
            <v>900</v>
          </cell>
          <cell r="P256">
            <v>900</v>
          </cell>
          <cell r="Q256">
            <v>950</v>
          </cell>
          <cell r="R256">
            <v>950</v>
          </cell>
          <cell r="S256">
            <v>950</v>
          </cell>
          <cell r="T256">
            <v>950</v>
          </cell>
          <cell r="U256">
            <v>950</v>
          </cell>
          <cell r="V256">
            <v>1050</v>
          </cell>
          <cell r="W256">
            <v>1050</v>
          </cell>
          <cell r="X256">
            <v>1050</v>
          </cell>
          <cell r="Y256">
            <v>1050</v>
          </cell>
          <cell r="Z256">
            <v>1050</v>
          </cell>
          <cell r="AA256">
            <v>1250</v>
          </cell>
          <cell r="AB256">
            <v>1250</v>
          </cell>
          <cell r="AC256">
            <v>1250</v>
          </cell>
          <cell r="AD256">
            <v>1250</v>
          </cell>
          <cell r="AE256">
            <v>1400</v>
          </cell>
          <cell r="AF256">
            <v>12</v>
          </cell>
        </row>
        <row r="257">
          <cell r="G257" t="str">
            <v>Long Sleeves Tshirt Round Neck</v>
          </cell>
          <cell r="H257">
            <v>550</v>
          </cell>
          <cell r="I257">
            <v>550</v>
          </cell>
          <cell r="J257">
            <v>750</v>
          </cell>
          <cell r="K257">
            <v>750</v>
          </cell>
          <cell r="L257">
            <v>750</v>
          </cell>
          <cell r="M257">
            <v>800</v>
          </cell>
          <cell r="N257">
            <v>800</v>
          </cell>
          <cell r="O257">
            <v>800</v>
          </cell>
          <cell r="P257">
            <v>800</v>
          </cell>
          <cell r="Q257">
            <v>850</v>
          </cell>
          <cell r="R257">
            <v>850</v>
          </cell>
          <cell r="S257">
            <v>850</v>
          </cell>
          <cell r="T257">
            <v>850</v>
          </cell>
          <cell r="U257">
            <v>850</v>
          </cell>
          <cell r="V257">
            <v>950</v>
          </cell>
          <cell r="W257">
            <v>950</v>
          </cell>
          <cell r="X257">
            <v>950</v>
          </cell>
          <cell r="Y257">
            <v>950</v>
          </cell>
          <cell r="Z257">
            <v>950</v>
          </cell>
          <cell r="AA257">
            <v>1050</v>
          </cell>
          <cell r="AB257">
            <v>1050</v>
          </cell>
          <cell r="AC257">
            <v>1050</v>
          </cell>
          <cell r="AD257">
            <v>1050</v>
          </cell>
          <cell r="AE257">
            <v>1200</v>
          </cell>
          <cell r="AF257">
            <v>12</v>
          </cell>
        </row>
        <row r="258">
          <cell r="G258" t="str">
            <v>Long Sleeves Tshirt V-Neck</v>
          </cell>
          <cell r="H258">
            <v>550</v>
          </cell>
          <cell r="I258">
            <v>550</v>
          </cell>
          <cell r="J258">
            <v>750</v>
          </cell>
          <cell r="K258">
            <v>750</v>
          </cell>
          <cell r="L258">
            <v>750</v>
          </cell>
          <cell r="M258">
            <v>800</v>
          </cell>
          <cell r="N258">
            <v>800</v>
          </cell>
          <cell r="O258">
            <v>800</v>
          </cell>
          <cell r="P258">
            <v>800</v>
          </cell>
          <cell r="Q258">
            <v>850</v>
          </cell>
          <cell r="R258">
            <v>850</v>
          </cell>
          <cell r="S258">
            <v>850</v>
          </cell>
          <cell r="T258">
            <v>850</v>
          </cell>
          <cell r="U258">
            <v>850</v>
          </cell>
          <cell r="V258">
            <v>950</v>
          </cell>
          <cell r="W258">
            <v>950</v>
          </cell>
          <cell r="X258">
            <v>950</v>
          </cell>
          <cell r="Y258">
            <v>950</v>
          </cell>
          <cell r="Z258">
            <v>950</v>
          </cell>
          <cell r="AA258">
            <v>1050</v>
          </cell>
          <cell r="AB258">
            <v>1050</v>
          </cell>
          <cell r="AC258">
            <v>1050</v>
          </cell>
          <cell r="AD258">
            <v>1050</v>
          </cell>
          <cell r="AE258">
            <v>1200</v>
          </cell>
          <cell r="AF258">
            <v>12</v>
          </cell>
        </row>
        <row r="259">
          <cell r="G259" t="str">
            <v>Long Sleeves Tshirt Special Type 2 Neckline</v>
          </cell>
          <cell r="H259">
            <v>700</v>
          </cell>
          <cell r="I259">
            <v>700</v>
          </cell>
          <cell r="J259">
            <v>900</v>
          </cell>
          <cell r="K259">
            <v>900</v>
          </cell>
          <cell r="L259">
            <v>900</v>
          </cell>
          <cell r="M259">
            <v>950</v>
          </cell>
          <cell r="N259">
            <v>950</v>
          </cell>
          <cell r="O259">
            <v>950</v>
          </cell>
          <cell r="P259">
            <v>950</v>
          </cell>
          <cell r="Q259">
            <v>1000</v>
          </cell>
          <cell r="R259">
            <v>1000</v>
          </cell>
          <cell r="S259">
            <v>1000</v>
          </cell>
          <cell r="T259">
            <v>1000</v>
          </cell>
          <cell r="U259">
            <v>1000</v>
          </cell>
          <cell r="V259">
            <v>1100</v>
          </cell>
          <cell r="W259">
            <v>1100</v>
          </cell>
          <cell r="X259">
            <v>1100</v>
          </cell>
          <cell r="Y259">
            <v>1100</v>
          </cell>
          <cell r="Z259">
            <v>1100</v>
          </cell>
          <cell r="AA259">
            <v>1200</v>
          </cell>
          <cell r="AB259">
            <v>1200</v>
          </cell>
          <cell r="AC259">
            <v>1200</v>
          </cell>
          <cell r="AD259">
            <v>1200</v>
          </cell>
          <cell r="AE259">
            <v>1350</v>
          </cell>
          <cell r="AF259">
            <v>12</v>
          </cell>
        </row>
        <row r="260">
          <cell r="G260" t="str">
            <v>Frisbee Shorts</v>
          </cell>
          <cell r="H260">
            <v>450</v>
          </cell>
          <cell r="I260">
            <v>450</v>
          </cell>
          <cell r="J260">
            <v>600</v>
          </cell>
          <cell r="K260">
            <v>600</v>
          </cell>
          <cell r="L260">
            <v>600</v>
          </cell>
          <cell r="M260">
            <v>700</v>
          </cell>
          <cell r="N260">
            <v>700</v>
          </cell>
          <cell r="O260">
            <v>700</v>
          </cell>
          <cell r="P260">
            <v>700</v>
          </cell>
          <cell r="Q260">
            <v>750</v>
          </cell>
          <cell r="R260">
            <v>750</v>
          </cell>
          <cell r="S260">
            <v>750</v>
          </cell>
          <cell r="T260">
            <v>750</v>
          </cell>
          <cell r="U260">
            <v>750</v>
          </cell>
          <cell r="V260">
            <v>850</v>
          </cell>
          <cell r="W260">
            <v>850</v>
          </cell>
          <cell r="X260">
            <v>850</v>
          </cell>
          <cell r="Y260">
            <v>850</v>
          </cell>
          <cell r="Z260">
            <v>850</v>
          </cell>
          <cell r="AA260">
            <v>950</v>
          </cell>
          <cell r="AB260">
            <v>950</v>
          </cell>
          <cell r="AC260">
            <v>950</v>
          </cell>
          <cell r="AD260">
            <v>950</v>
          </cell>
          <cell r="AE260">
            <v>1100</v>
          </cell>
          <cell r="AF260">
            <v>12</v>
          </cell>
        </row>
        <row r="261">
          <cell r="G261" t="str">
            <v>Short Sleeves Tshirt Round Neck</v>
          </cell>
          <cell r="H261">
            <v>500</v>
          </cell>
          <cell r="I261">
            <v>500</v>
          </cell>
          <cell r="J261">
            <v>650</v>
          </cell>
          <cell r="K261">
            <v>650</v>
          </cell>
          <cell r="L261">
            <v>650</v>
          </cell>
          <cell r="M261">
            <v>750</v>
          </cell>
          <cell r="N261">
            <v>750</v>
          </cell>
          <cell r="O261">
            <v>750</v>
          </cell>
          <cell r="P261">
            <v>750</v>
          </cell>
          <cell r="Q261">
            <v>800</v>
          </cell>
          <cell r="R261">
            <v>800</v>
          </cell>
          <cell r="S261">
            <v>800</v>
          </cell>
          <cell r="T261">
            <v>800</v>
          </cell>
          <cell r="U261">
            <v>800</v>
          </cell>
          <cell r="V261">
            <v>900</v>
          </cell>
          <cell r="W261">
            <v>900</v>
          </cell>
          <cell r="X261">
            <v>900</v>
          </cell>
          <cell r="Y261">
            <v>900</v>
          </cell>
          <cell r="Z261">
            <v>900</v>
          </cell>
          <cell r="AA261">
            <v>1100</v>
          </cell>
          <cell r="AB261">
            <v>1100</v>
          </cell>
          <cell r="AC261">
            <v>1100</v>
          </cell>
          <cell r="AD261">
            <v>1100</v>
          </cell>
          <cell r="AE261">
            <v>1250</v>
          </cell>
          <cell r="AF261">
            <v>12</v>
          </cell>
        </row>
        <row r="262">
          <cell r="G262" t="str">
            <v>Short Sleeves Tshirt V-Neck</v>
          </cell>
          <cell r="H262">
            <v>500</v>
          </cell>
          <cell r="I262">
            <v>500</v>
          </cell>
          <cell r="J262">
            <v>650</v>
          </cell>
          <cell r="K262">
            <v>650</v>
          </cell>
          <cell r="L262">
            <v>650</v>
          </cell>
          <cell r="M262">
            <v>750</v>
          </cell>
          <cell r="N262">
            <v>750</v>
          </cell>
          <cell r="O262">
            <v>750</v>
          </cell>
          <cell r="P262">
            <v>750</v>
          </cell>
          <cell r="Q262">
            <v>800</v>
          </cell>
          <cell r="R262">
            <v>800</v>
          </cell>
          <cell r="S262">
            <v>800</v>
          </cell>
          <cell r="T262">
            <v>800</v>
          </cell>
          <cell r="U262">
            <v>800</v>
          </cell>
          <cell r="V262">
            <v>900</v>
          </cell>
          <cell r="W262">
            <v>900</v>
          </cell>
          <cell r="X262">
            <v>900</v>
          </cell>
          <cell r="Y262">
            <v>900</v>
          </cell>
          <cell r="Z262">
            <v>900</v>
          </cell>
          <cell r="AA262">
            <v>1100</v>
          </cell>
          <cell r="AB262">
            <v>1100</v>
          </cell>
          <cell r="AC262">
            <v>1100</v>
          </cell>
          <cell r="AD262">
            <v>1100</v>
          </cell>
          <cell r="AE262">
            <v>1250</v>
          </cell>
          <cell r="AF262">
            <v>12</v>
          </cell>
        </row>
        <row r="263">
          <cell r="G263" t="str">
            <v>Short Sleeves Tshirt Special Type 2 Neckline</v>
          </cell>
          <cell r="H263">
            <v>650</v>
          </cell>
          <cell r="I263">
            <v>650</v>
          </cell>
          <cell r="J263">
            <v>800</v>
          </cell>
          <cell r="K263">
            <v>800</v>
          </cell>
          <cell r="L263">
            <v>800</v>
          </cell>
          <cell r="M263">
            <v>900</v>
          </cell>
          <cell r="N263">
            <v>900</v>
          </cell>
          <cell r="O263">
            <v>900</v>
          </cell>
          <cell r="P263">
            <v>900</v>
          </cell>
          <cell r="Q263">
            <v>950</v>
          </cell>
          <cell r="R263">
            <v>950</v>
          </cell>
          <cell r="S263">
            <v>950</v>
          </cell>
          <cell r="T263">
            <v>950</v>
          </cell>
          <cell r="U263">
            <v>950</v>
          </cell>
          <cell r="V263">
            <v>1050</v>
          </cell>
          <cell r="W263">
            <v>1050</v>
          </cell>
          <cell r="X263">
            <v>1050</v>
          </cell>
          <cell r="Y263">
            <v>1050</v>
          </cell>
          <cell r="Z263">
            <v>1050</v>
          </cell>
          <cell r="AA263">
            <v>1250</v>
          </cell>
          <cell r="AB263">
            <v>1250</v>
          </cell>
          <cell r="AC263">
            <v>1250</v>
          </cell>
          <cell r="AD263">
            <v>1250</v>
          </cell>
          <cell r="AE263">
            <v>1400</v>
          </cell>
          <cell r="AF263">
            <v>12</v>
          </cell>
        </row>
        <row r="264">
          <cell r="G264" t="str">
            <v>Long Sleeves Tshirt Round Neck</v>
          </cell>
          <cell r="H264">
            <v>550</v>
          </cell>
          <cell r="I264">
            <v>550</v>
          </cell>
          <cell r="J264">
            <v>750</v>
          </cell>
          <cell r="K264">
            <v>750</v>
          </cell>
          <cell r="L264">
            <v>750</v>
          </cell>
          <cell r="M264">
            <v>800</v>
          </cell>
          <cell r="N264">
            <v>800</v>
          </cell>
          <cell r="O264">
            <v>800</v>
          </cell>
          <cell r="P264">
            <v>800</v>
          </cell>
          <cell r="Q264">
            <v>850</v>
          </cell>
          <cell r="R264">
            <v>850</v>
          </cell>
          <cell r="S264">
            <v>850</v>
          </cell>
          <cell r="T264">
            <v>850</v>
          </cell>
          <cell r="U264">
            <v>850</v>
          </cell>
          <cell r="V264">
            <v>950</v>
          </cell>
          <cell r="W264">
            <v>950</v>
          </cell>
          <cell r="X264">
            <v>950</v>
          </cell>
          <cell r="Y264">
            <v>950</v>
          </cell>
          <cell r="Z264">
            <v>950</v>
          </cell>
          <cell r="AA264">
            <v>1050</v>
          </cell>
          <cell r="AB264">
            <v>1050</v>
          </cell>
          <cell r="AC264">
            <v>1050</v>
          </cell>
          <cell r="AD264">
            <v>1050</v>
          </cell>
          <cell r="AE264">
            <v>1200</v>
          </cell>
          <cell r="AF264">
            <v>12</v>
          </cell>
        </row>
        <row r="265">
          <cell r="G265" t="str">
            <v>Long Sleeves Tshirt V-Neck</v>
          </cell>
          <cell r="H265">
            <v>550</v>
          </cell>
          <cell r="I265">
            <v>550</v>
          </cell>
          <cell r="J265">
            <v>750</v>
          </cell>
          <cell r="K265">
            <v>750</v>
          </cell>
          <cell r="L265">
            <v>750</v>
          </cell>
          <cell r="M265">
            <v>800</v>
          </cell>
          <cell r="N265">
            <v>800</v>
          </cell>
          <cell r="O265">
            <v>800</v>
          </cell>
          <cell r="P265">
            <v>800</v>
          </cell>
          <cell r="Q265">
            <v>850</v>
          </cell>
          <cell r="R265">
            <v>850</v>
          </cell>
          <cell r="S265">
            <v>850</v>
          </cell>
          <cell r="T265">
            <v>850</v>
          </cell>
          <cell r="U265">
            <v>850</v>
          </cell>
          <cell r="V265">
            <v>950</v>
          </cell>
          <cell r="W265">
            <v>950</v>
          </cell>
          <cell r="X265">
            <v>950</v>
          </cell>
          <cell r="Y265">
            <v>950</v>
          </cell>
          <cell r="Z265">
            <v>950</v>
          </cell>
          <cell r="AA265">
            <v>1050</v>
          </cell>
          <cell r="AB265">
            <v>1050</v>
          </cell>
          <cell r="AC265">
            <v>1050</v>
          </cell>
          <cell r="AD265">
            <v>1050</v>
          </cell>
          <cell r="AE265">
            <v>1200</v>
          </cell>
          <cell r="AF265">
            <v>12</v>
          </cell>
        </row>
        <row r="266">
          <cell r="G266" t="str">
            <v>Long Sleeves Tshirt Special Type 2 Neckline</v>
          </cell>
          <cell r="H266">
            <v>700</v>
          </cell>
          <cell r="I266">
            <v>700</v>
          </cell>
          <cell r="J266">
            <v>900</v>
          </cell>
          <cell r="K266">
            <v>900</v>
          </cell>
          <cell r="L266">
            <v>900</v>
          </cell>
          <cell r="M266">
            <v>950</v>
          </cell>
          <cell r="N266">
            <v>950</v>
          </cell>
          <cell r="O266">
            <v>950</v>
          </cell>
          <cell r="P266">
            <v>950</v>
          </cell>
          <cell r="Q266">
            <v>1000</v>
          </cell>
          <cell r="R266">
            <v>1000</v>
          </cell>
          <cell r="S266">
            <v>1000</v>
          </cell>
          <cell r="T266">
            <v>1000</v>
          </cell>
          <cell r="U266">
            <v>1000</v>
          </cell>
          <cell r="V266">
            <v>1100</v>
          </cell>
          <cell r="W266">
            <v>1100</v>
          </cell>
          <cell r="X266">
            <v>1100</v>
          </cell>
          <cell r="Y266">
            <v>1100</v>
          </cell>
          <cell r="Z266">
            <v>1100</v>
          </cell>
          <cell r="AA266">
            <v>1200</v>
          </cell>
          <cell r="AB266">
            <v>1200</v>
          </cell>
          <cell r="AC266">
            <v>1200</v>
          </cell>
          <cell r="AD266">
            <v>1200</v>
          </cell>
          <cell r="AE266">
            <v>1350</v>
          </cell>
          <cell r="AF266">
            <v>12</v>
          </cell>
        </row>
        <row r="267">
          <cell r="G267" t="str">
            <v>Soccer Shorts</v>
          </cell>
          <cell r="H267">
            <v>450</v>
          </cell>
          <cell r="I267">
            <v>450</v>
          </cell>
          <cell r="J267">
            <v>600</v>
          </cell>
          <cell r="K267">
            <v>600</v>
          </cell>
          <cell r="L267">
            <v>600</v>
          </cell>
          <cell r="M267">
            <v>700</v>
          </cell>
          <cell r="N267">
            <v>700</v>
          </cell>
          <cell r="O267">
            <v>700</v>
          </cell>
          <cell r="P267">
            <v>700</v>
          </cell>
          <cell r="Q267">
            <v>750</v>
          </cell>
          <cell r="R267">
            <v>750</v>
          </cell>
          <cell r="S267">
            <v>750</v>
          </cell>
          <cell r="T267">
            <v>750</v>
          </cell>
          <cell r="U267">
            <v>750</v>
          </cell>
          <cell r="V267">
            <v>850</v>
          </cell>
          <cell r="W267">
            <v>850</v>
          </cell>
          <cell r="X267">
            <v>850</v>
          </cell>
          <cell r="Y267">
            <v>850</v>
          </cell>
          <cell r="Z267">
            <v>850</v>
          </cell>
          <cell r="AA267">
            <v>950</v>
          </cell>
          <cell r="AB267">
            <v>950</v>
          </cell>
          <cell r="AC267">
            <v>950</v>
          </cell>
          <cell r="AD267">
            <v>950</v>
          </cell>
          <cell r="AE267">
            <v>1100</v>
          </cell>
          <cell r="AF267">
            <v>12</v>
          </cell>
        </row>
        <row r="268">
          <cell r="G268" t="str">
            <v>Pants  All-Sports</v>
          </cell>
          <cell r="H268">
            <v>720</v>
          </cell>
          <cell r="I268">
            <v>720</v>
          </cell>
          <cell r="J268">
            <v>960</v>
          </cell>
          <cell r="K268">
            <v>960</v>
          </cell>
          <cell r="L268">
            <v>960</v>
          </cell>
          <cell r="M268">
            <v>1120</v>
          </cell>
          <cell r="N268">
            <v>1120</v>
          </cell>
          <cell r="O268">
            <v>1120</v>
          </cell>
          <cell r="P268">
            <v>1120</v>
          </cell>
          <cell r="Q268">
            <v>1200</v>
          </cell>
          <cell r="R268">
            <v>1200</v>
          </cell>
          <cell r="S268">
            <v>1200</v>
          </cell>
          <cell r="T268">
            <v>1200</v>
          </cell>
          <cell r="U268">
            <v>1200</v>
          </cell>
          <cell r="V268">
            <v>1360</v>
          </cell>
          <cell r="W268">
            <v>1360</v>
          </cell>
          <cell r="X268">
            <v>1360</v>
          </cell>
          <cell r="Y268">
            <v>1360</v>
          </cell>
          <cell r="Z268">
            <v>1360</v>
          </cell>
          <cell r="AA268">
            <v>1520</v>
          </cell>
          <cell r="AB268">
            <v>1520</v>
          </cell>
          <cell r="AC268">
            <v>1520</v>
          </cell>
          <cell r="AD268">
            <v>1520</v>
          </cell>
          <cell r="AE268">
            <v>1670</v>
          </cell>
          <cell r="AF268">
            <v>12</v>
          </cell>
        </row>
        <row r="269">
          <cell r="G269" t="str">
            <v>Padding (2pcs) for Elbows or Knees</v>
          </cell>
          <cell r="H269">
            <v>150</v>
          </cell>
          <cell r="I269">
            <v>150</v>
          </cell>
          <cell r="J269">
            <v>150</v>
          </cell>
          <cell r="K269">
            <v>150</v>
          </cell>
          <cell r="L269">
            <v>150</v>
          </cell>
          <cell r="M269">
            <v>150</v>
          </cell>
          <cell r="N269">
            <v>150</v>
          </cell>
          <cell r="O269">
            <v>150</v>
          </cell>
          <cell r="P269">
            <v>150</v>
          </cell>
          <cell r="Q269">
            <v>150</v>
          </cell>
          <cell r="R269">
            <v>150</v>
          </cell>
          <cell r="S269">
            <v>150</v>
          </cell>
          <cell r="T269">
            <v>150</v>
          </cell>
          <cell r="U269">
            <v>150</v>
          </cell>
          <cell r="V269">
            <v>150</v>
          </cell>
          <cell r="W269">
            <v>150</v>
          </cell>
          <cell r="X269">
            <v>150</v>
          </cell>
          <cell r="Y269">
            <v>150</v>
          </cell>
          <cell r="Z269">
            <v>150</v>
          </cell>
          <cell r="AA269">
            <v>150</v>
          </cell>
          <cell r="AB269">
            <v>150</v>
          </cell>
          <cell r="AC269">
            <v>150</v>
          </cell>
          <cell r="AD269">
            <v>150</v>
          </cell>
          <cell r="AE269">
            <v>150</v>
          </cell>
          <cell r="AF269">
            <v>12</v>
          </cell>
        </row>
        <row r="270">
          <cell r="G270" t="str">
            <v>Men's Short Sleeves Tshirt Round Neck</v>
          </cell>
          <cell r="H270">
            <v>500</v>
          </cell>
          <cell r="I270">
            <v>500</v>
          </cell>
          <cell r="J270">
            <v>650</v>
          </cell>
          <cell r="K270">
            <v>650</v>
          </cell>
          <cell r="L270">
            <v>650</v>
          </cell>
          <cell r="M270">
            <v>750</v>
          </cell>
          <cell r="N270">
            <v>750</v>
          </cell>
          <cell r="O270">
            <v>750</v>
          </cell>
          <cell r="P270">
            <v>750</v>
          </cell>
          <cell r="Q270">
            <v>800</v>
          </cell>
          <cell r="R270">
            <v>800</v>
          </cell>
          <cell r="S270">
            <v>800</v>
          </cell>
          <cell r="T270">
            <v>800</v>
          </cell>
          <cell r="U270">
            <v>800</v>
          </cell>
          <cell r="V270">
            <v>900</v>
          </cell>
          <cell r="W270">
            <v>900</v>
          </cell>
          <cell r="X270">
            <v>900</v>
          </cell>
          <cell r="Y270">
            <v>900</v>
          </cell>
          <cell r="Z270">
            <v>900</v>
          </cell>
          <cell r="AA270">
            <v>1100</v>
          </cell>
          <cell r="AB270">
            <v>1100</v>
          </cell>
          <cell r="AC270">
            <v>1100</v>
          </cell>
          <cell r="AD270">
            <v>1100</v>
          </cell>
          <cell r="AE270">
            <v>1250</v>
          </cell>
          <cell r="AF270">
            <v>12</v>
          </cell>
        </row>
        <row r="271">
          <cell r="G271" t="str">
            <v>Men's Short Sleeves Tshirt V-Neck</v>
          </cell>
          <cell r="H271">
            <v>500</v>
          </cell>
          <cell r="I271">
            <v>500</v>
          </cell>
          <cell r="J271">
            <v>650</v>
          </cell>
          <cell r="K271">
            <v>650</v>
          </cell>
          <cell r="L271">
            <v>650</v>
          </cell>
          <cell r="M271">
            <v>750</v>
          </cell>
          <cell r="N271">
            <v>750</v>
          </cell>
          <cell r="O271">
            <v>750</v>
          </cell>
          <cell r="P271">
            <v>750</v>
          </cell>
          <cell r="Q271">
            <v>800</v>
          </cell>
          <cell r="R271">
            <v>800</v>
          </cell>
          <cell r="S271">
            <v>800</v>
          </cell>
          <cell r="T271">
            <v>800</v>
          </cell>
          <cell r="U271">
            <v>800</v>
          </cell>
          <cell r="V271">
            <v>900</v>
          </cell>
          <cell r="W271">
            <v>900</v>
          </cell>
          <cell r="X271">
            <v>900</v>
          </cell>
          <cell r="Y271">
            <v>900</v>
          </cell>
          <cell r="Z271">
            <v>900</v>
          </cell>
          <cell r="AA271">
            <v>1100</v>
          </cell>
          <cell r="AB271">
            <v>1100</v>
          </cell>
          <cell r="AC271">
            <v>1100</v>
          </cell>
          <cell r="AD271">
            <v>1100</v>
          </cell>
          <cell r="AE271">
            <v>1250</v>
          </cell>
          <cell r="AF271">
            <v>12</v>
          </cell>
        </row>
        <row r="272">
          <cell r="G272" t="str">
            <v>Men's Short Sleeves Tshirt Special Type 2 Neckline</v>
          </cell>
          <cell r="H272">
            <v>650</v>
          </cell>
          <cell r="I272">
            <v>650</v>
          </cell>
          <cell r="J272">
            <v>800</v>
          </cell>
          <cell r="K272">
            <v>800</v>
          </cell>
          <cell r="L272">
            <v>800</v>
          </cell>
          <cell r="M272">
            <v>900</v>
          </cell>
          <cell r="N272">
            <v>900</v>
          </cell>
          <cell r="O272">
            <v>900</v>
          </cell>
          <cell r="P272">
            <v>900</v>
          </cell>
          <cell r="Q272">
            <v>950</v>
          </cell>
          <cell r="R272">
            <v>950</v>
          </cell>
          <cell r="S272">
            <v>950</v>
          </cell>
          <cell r="T272">
            <v>950</v>
          </cell>
          <cell r="U272">
            <v>950</v>
          </cell>
          <cell r="V272">
            <v>1050</v>
          </cell>
          <cell r="W272">
            <v>1050</v>
          </cell>
          <cell r="X272">
            <v>1050</v>
          </cell>
          <cell r="Y272">
            <v>1050</v>
          </cell>
          <cell r="Z272">
            <v>1050</v>
          </cell>
          <cell r="AA272">
            <v>1250</v>
          </cell>
          <cell r="AB272">
            <v>1250</v>
          </cell>
          <cell r="AC272">
            <v>1250</v>
          </cell>
          <cell r="AD272">
            <v>1250</v>
          </cell>
          <cell r="AE272">
            <v>1400</v>
          </cell>
          <cell r="AF272">
            <v>12</v>
          </cell>
        </row>
        <row r="273">
          <cell r="G273" t="str">
            <v>Men's Shorts</v>
          </cell>
          <cell r="H273">
            <v>450</v>
          </cell>
          <cell r="I273">
            <v>450</v>
          </cell>
          <cell r="J273">
            <v>600</v>
          </cell>
          <cell r="K273">
            <v>600</v>
          </cell>
          <cell r="L273">
            <v>600</v>
          </cell>
          <cell r="M273">
            <v>700</v>
          </cell>
          <cell r="N273">
            <v>700</v>
          </cell>
          <cell r="O273">
            <v>700</v>
          </cell>
          <cell r="P273">
            <v>700</v>
          </cell>
          <cell r="Q273">
            <v>750</v>
          </cell>
          <cell r="R273">
            <v>750</v>
          </cell>
          <cell r="S273">
            <v>750</v>
          </cell>
          <cell r="T273">
            <v>750</v>
          </cell>
          <cell r="U273">
            <v>750</v>
          </cell>
          <cell r="V273">
            <v>850</v>
          </cell>
          <cell r="W273">
            <v>850</v>
          </cell>
          <cell r="X273">
            <v>850</v>
          </cell>
          <cell r="Y273">
            <v>850</v>
          </cell>
          <cell r="Z273">
            <v>850</v>
          </cell>
          <cell r="AA273">
            <v>950</v>
          </cell>
          <cell r="AB273">
            <v>950</v>
          </cell>
          <cell r="AC273">
            <v>950</v>
          </cell>
          <cell r="AD273">
            <v>950</v>
          </cell>
          <cell r="AE273">
            <v>1100</v>
          </cell>
          <cell r="AF273">
            <v>12</v>
          </cell>
        </row>
        <row r="274">
          <cell r="G274" t="str">
            <v>Women's Cap Sleeves Tshirt Round Neck</v>
          </cell>
          <cell r="H274">
            <v>500</v>
          </cell>
          <cell r="I274">
            <v>500</v>
          </cell>
          <cell r="J274">
            <v>650</v>
          </cell>
          <cell r="K274">
            <v>650</v>
          </cell>
          <cell r="L274">
            <v>650</v>
          </cell>
          <cell r="M274">
            <v>750</v>
          </cell>
          <cell r="N274">
            <v>750</v>
          </cell>
          <cell r="O274">
            <v>750</v>
          </cell>
          <cell r="P274">
            <v>750</v>
          </cell>
          <cell r="Q274">
            <v>800</v>
          </cell>
          <cell r="R274">
            <v>800</v>
          </cell>
          <cell r="S274">
            <v>800</v>
          </cell>
          <cell r="T274">
            <v>800</v>
          </cell>
          <cell r="U274">
            <v>800</v>
          </cell>
          <cell r="V274">
            <v>900</v>
          </cell>
          <cell r="W274">
            <v>900</v>
          </cell>
          <cell r="X274">
            <v>900</v>
          </cell>
          <cell r="Y274">
            <v>900</v>
          </cell>
          <cell r="Z274">
            <v>900</v>
          </cell>
          <cell r="AA274">
            <v>1100</v>
          </cell>
          <cell r="AB274">
            <v>1100</v>
          </cell>
          <cell r="AC274">
            <v>1100</v>
          </cell>
          <cell r="AD274">
            <v>1100</v>
          </cell>
          <cell r="AE274">
            <v>1250</v>
          </cell>
          <cell r="AF274">
            <v>12</v>
          </cell>
        </row>
        <row r="275">
          <cell r="G275" t="str">
            <v>Women's Cap Sleeves Tshirt V-Neck</v>
          </cell>
          <cell r="H275">
            <v>500</v>
          </cell>
          <cell r="I275">
            <v>500</v>
          </cell>
          <cell r="J275">
            <v>650</v>
          </cell>
          <cell r="K275">
            <v>650</v>
          </cell>
          <cell r="L275">
            <v>650</v>
          </cell>
          <cell r="M275">
            <v>750</v>
          </cell>
          <cell r="N275">
            <v>750</v>
          </cell>
          <cell r="O275">
            <v>750</v>
          </cell>
          <cell r="P275">
            <v>750</v>
          </cell>
          <cell r="Q275">
            <v>800</v>
          </cell>
          <cell r="R275">
            <v>800</v>
          </cell>
          <cell r="S275">
            <v>800</v>
          </cell>
          <cell r="T275">
            <v>800</v>
          </cell>
          <cell r="U275">
            <v>800</v>
          </cell>
          <cell r="V275">
            <v>900</v>
          </cell>
          <cell r="W275">
            <v>900</v>
          </cell>
          <cell r="X275">
            <v>900</v>
          </cell>
          <cell r="Y275">
            <v>900</v>
          </cell>
          <cell r="Z275">
            <v>900</v>
          </cell>
          <cell r="AA275">
            <v>1100</v>
          </cell>
          <cell r="AB275">
            <v>1100</v>
          </cell>
          <cell r="AC275">
            <v>1100</v>
          </cell>
          <cell r="AD275">
            <v>1100</v>
          </cell>
          <cell r="AE275">
            <v>1250</v>
          </cell>
          <cell r="AF275">
            <v>12</v>
          </cell>
        </row>
        <row r="276">
          <cell r="G276" t="str">
            <v>Women's Cap Sleeves Tshirt Special Type 2 Neckline</v>
          </cell>
          <cell r="H276">
            <v>650</v>
          </cell>
          <cell r="I276">
            <v>650</v>
          </cell>
          <cell r="J276">
            <v>800</v>
          </cell>
          <cell r="K276">
            <v>800</v>
          </cell>
          <cell r="L276">
            <v>800</v>
          </cell>
          <cell r="M276">
            <v>900</v>
          </cell>
          <cell r="N276">
            <v>900</v>
          </cell>
          <cell r="O276">
            <v>900</v>
          </cell>
          <cell r="P276">
            <v>900</v>
          </cell>
          <cell r="Q276">
            <v>950</v>
          </cell>
          <cell r="R276">
            <v>950</v>
          </cell>
          <cell r="S276">
            <v>950</v>
          </cell>
          <cell r="T276">
            <v>950</v>
          </cell>
          <cell r="U276">
            <v>950</v>
          </cell>
          <cell r="V276">
            <v>1050</v>
          </cell>
          <cell r="W276">
            <v>1050</v>
          </cell>
          <cell r="X276">
            <v>1050</v>
          </cell>
          <cell r="Y276">
            <v>1050</v>
          </cell>
          <cell r="Z276">
            <v>1050</v>
          </cell>
          <cell r="AA276">
            <v>1250</v>
          </cell>
          <cell r="AB276">
            <v>1250</v>
          </cell>
          <cell r="AC276">
            <v>1250</v>
          </cell>
          <cell r="AD276">
            <v>1250</v>
          </cell>
          <cell r="AE276">
            <v>1400</v>
          </cell>
          <cell r="AF276">
            <v>12</v>
          </cell>
        </row>
        <row r="277">
          <cell r="G277" t="str">
            <v>Women's Drifit Tight Shorts</v>
          </cell>
          <cell r="H277">
            <v>450</v>
          </cell>
          <cell r="I277">
            <v>450</v>
          </cell>
          <cell r="J277">
            <v>600</v>
          </cell>
          <cell r="K277">
            <v>600</v>
          </cell>
          <cell r="L277">
            <v>600</v>
          </cell>
          <cell r="M277">
            <v>700</v>
          </cell>
          <cell r="N277">
            <v>700</v>
          </cell>
          <cell r="O277">
            <v>700</v>
          </cell>
          <cell r="P277">
            <v>700</v>
          </cell>
          <cell r="Q277">
            <v>750</v>
          </cell>
          <cell r="R277">
            <v>750</v>
          </cell>
          <cell r="S277">
            <v>750</v>
          </cell>
          <cell r="T277">
            <v>750</v>
          </cell>
          <cell r="U277">
            <v>750</v>
          </cell>
          <cell r="V277">
            <v>850</v>
          </cell>
          <cell r="W277">
            <v>850</v>
          </cell>
          <cell r="X277">
            <v>850</v>
          </cell>
          <cell r="Y277">
            <v>850</v>
          </cell>
          <cell r="Z277">
            <v>850</v>
          </cell>
          <cell r="AA277">
            <v>950</v>
          </cell>
          <cell r="AB277">
            <v>950</v>
          </cell>
          <cell r="AC277">
            <v>950</v>
          </cell>
          <cell r="AD277">
            <v>950</v>
          </cell>
          <cell r="AE277">
            <v>1100</v>
          </cell>
          <cell r="AF277">
            <v>12</v>
          </cell>
        </row>
        <row r="278">
          <cell r="G278" t="str">
            <v>Women's Spandex Shorts</v>
          </cell>
          <cell r="H278">
            <v>575</v>
          </cell>
          <cell r="I278">
            <v>575</v>
          </cell>
          <cell r="J278">
            <v>825</v>
          </cell>
          <cell r="K278">
            <v>825</v>
          </cell>
          <cell r="L278">
            <v>825</v>
          </cell>
          <cell r="M278">
            <v>900</v>
          </cell>
          <cell r="N278">
            <v>900</v>
          </cell>
          <cell r="O278">
            <v>900</v>
          </cell>
          <cell r="P278">
            <v>900</v>
          </cell>
          <cell r="Q278">
            <v>950</v>
          </cell>
          <cell r="R278">
            <v>950</v>
          </cell>
          <cell r="S278">
            <v>950</v>
          </cell>
          <cell r="T278">
            <v>950</v>
          </cell>
          <cell r="U278">
            <v>950</v>
          </cell>
          <cell r="V278">
            <v>950</v>
          </cell>
          <cell r="W278">
            <v>950</v>
          </cell>
          <cell r="X278">
            <v>950</v>
          </cell>
          <cell r="Y278">
            <v>950</v>
          </cell>
          <cell r="Z278">
            <v>950</v>
          </cell>
          <cell r="AA278">
            <v>950</v>
          </cell>
          <cell r="AB278">
            <v>950</v>
          </cell>
          <cell r="AC278">
            <v>950</v>
          </cell>
          <cell r="AD278">
            <v>950</v>
          </cell>
          <cell r="AE278">
            <v>1100</v>
          </cell>
          <cell r="AF278">
            <v>12</v>
          </cell>
        </row>
        <row r="279">
          <cell r="G279" t="str">
            <v>Jersey Sleeveless Standard with Type 1 Neckline</v>
          </cell>
          <cell r="H279">
            <v>500</v>
          </cell>
          <cell r="I279">
            <v>500</v>
          </cell>
          <cell r="J279">
            <v>650</v>
          </cell>
          <cell r="K279">
            <v>650</v>
          </cell>
          <cell r="L279">
            <v>650</v>
          </cell>
          <cell r="M279">
            <v>700</v>
          </cell>
          <cell r="N279">
            <v>700</v>
          </cell>
          <cell r="O279">
            <v>700</v>
          </cell>
          <cell r="P279">
            <v>700</v>
          </cell>
          <cell r="Q279">
            <v>750</v>
          </cell>
          <cell r="R279">
            <v>750</v>
          </cell>
          <cell r="S279">
            <v>750</v>
          </cell>
          <cell r="T279">
            <v>750</v>
          </cell>
          <cell r="U279">
            <v>750</v>
          </cell>
          <cell r="V279">
            <v>900</v>
          </cell>
          <cell r="W279">
            <v>900</v>
          </cell>
          <cell r="X279">
            <v>900</v>
          </cell>
          <cell r="Y279">
            <v>900</v>
          </cell>
          <cell r="Z279">
            <v>900</v>
          </cell>
          <cell r="AA279">
            <v>1100</v>
          </cell>
          <cell r="AB279">
            <v>1100</v>
          </cell>
          <cell r="AC279">
            <v>1100</v>
          </cell>
          <cell r="AD279">
            <v>1100</v>
          </cell>
          <cell r="AE279">
            <v>1250</v>
          </cell>
          <cell r="AF279">
            <v>12</v>
          </cell>
        </row>
        <row r="280">
          <cell r="G280" t="str">
            <v>Jersey Sleeveless Standard with Type 2 Neckline</v>
          </cell>
          <cell r="H280">
            <v>650</v>
          </cell>
          <cell r="I280">
            <v>650</v>
          </cell>
          <cell r="J280">
            <v>800</v>
          </cell>
          <cell r="K280">
            <v>800</v>
          </cell>
          <cell r="L280">
            <v>800</v>
          </cell>
          <cell r="M280">
            <v>850</v>
          </cell>
          <cell r="N280">
            <v>850</v>
          </cell>
          <cell r="O280">
            <v>850</v>
          </cell>
          <cell r="P280">
            <v>850</v>
          </cell>
          <cell r="Q280">
            <v>900</v>
          </cell>
          <cell r="R280">
            <v>900</v>
          </cell>
          <cell r="S280">
            <v>900</v>
          </cell>
          <cell r="T280">
            <v>900</v>
          </cell>
          <cell r="U280">
            <v>900</v>
          </cell>
          <cell r="V280">
            <v>1050</v>
          </cell>
          <cell r="W280">
            <v>1050</v>
          </cell>
          <cell r="X280">
            <v>1050</v>
          </cell>
          <cell r="Y280">
            <v>1050</v>
          </cell>
          <cell r="Z280">
            <v>1050</v>
          </cell>
          <cell r="AA280">
            <v>1250</v>
          </cell>
          <cell r="AB280">
            <v>1250</v>
          </cell>
          <cell r="AC280">
            <v>1250</v>
          </cell>
          <cell r="AD280">
            <v>1250</v>
          </cell>
          <cell r="AE280">
            <v>1400</v>
          </cell>
          <cell r="AF280">
            <v>12</v>
          </cell>
        </row>
        <row r="281">
          <cell r="G281" t="str">
            <v>Jersey Sleeveless Reversible with Type 1 Neckline</v>
          </cell>
          <cell r="H281">
            <v>890</v>
          </cell>
          <cell r="I281">
            <v>890</v>
          </cell>
          <cell r="J281">
            <v>1160</v>
          </cell>
          <cell r="K281">
            <v>1160</v>
          </cell>
          <cell r="L281">
            <v>1160</v>
          </cell>
          <cell r="M281">
            <v>1250</v>
          </cell>
          <cell r="N281">
            <v>1250</v>
          </cell>
          <cell r="O281">
            <v>1250</v>
          </cell>
          <cell r="P281">
            <v>1250</v>
          </cell>
          <cell r="Q281">
            <v>1335</v>
          </cell>
          <cell r="R281">
            <v>1335</v>
          </cell>
          <cell r="S281">
            <v>1335</v>
          </cell>
          <cell r="T281">
            <v>1335</v>
          </cell>
          <cell r="U281">
            <v>1335</v>
          </cell>
          <cell r="V281">
            <v>1600</v>
          </cell>
          <cell r="W281">
            <v>1600</v>
          </cell>
          <cell r="X281">
            <v>1600</v>
          </cell>
          <cell r="Y281">
            <v>1600</v>
          </cell>
          <cell r="Z281">
            <v>1600</v>
          </cell>
          <cell r="AA281">
            <v>1950</v>
          </cell>
          <cell r="AB281">
            <v>1950</v>
          </cell>
          <cell r="AC281">
            <v>1950</v>
          </cell>
          <cell r="AD281">
            <v>1950</v>
          </cell>
          <cell r="AE281">
            <v>2100</v>
          </cell>
          <cell r="AF281">
            <v>12</v>
          </cell>
        </row>
        <row r="282">
          <cell r="G282" t="str">
            <v>Jersey Sleeveless Reversible with Type 2 Neckline</v>
          </cell>
          <cell r="H282">
            <v>1040</v>
          </cell>
          <cell r="I282">
            <v>1040</v>
          </cell>
          <cell r="J282">
            <v>1310</v>
          </cell>
          <cell r="K282">
            <v>1310</v>
          </cell>
          <cell r="L282">
            <v>1310</v>
          </cell>
          <cell r="M282">
            <v>1400</v>
          </cell>
          <cell r="N282">
            <v>1400</v>
          </cell>
          <cell r="O282">
            <v>1400</v>
          </cell>
          <cell r="P282">
            <v>1400</v>
          </cell>
          <cell r="Q282">
            <v>1485</v>
          </cell>
          <cell r="R282">
            <v>1485</v>
          </cell>
          <cell r="S282">
            <v>1485</v>
          </cell>
          <cell r="T282">
            <v>1485</v>
          </cell>
          <cell r="U282">
            <v>1485</v>
          </cell>
          <cell r="V282">
            <v>1750</v>
          </cell>
          <cell r="W282">
            <v>1750</v>
          </cell>
          <cell r="X282">
            <v>1750</v>
          </cell>
          <cell r="Y282">
            <v>1750</v>
          </cell>
          <cell r="Z282">
            <v>1750</v>
          </cell>
          <cell r="AA282">
            <v>2100</v>
          </cell>
          <cell r="AB282">
            <v>2100</v>
          </cell>
          <cell r="AC282">
            <v>2100</v>
          </cell>
          <cell r="AD282">
            <v>2100</v>
          </cell>
          <cell r="AE282">
            <v>2250</v>
          </cell>
          <cell r="AF282">
            <v>12</v>
          </cell>
        </row>
        <row r="283">
          <cell r="G283" t="str">
            <v>Shorts Standard</v>
          </cell>
          <cell r="H283">
            <v>450</v>
          </cell>
          <cell r="I283">
            <v>450</v>
          </cell>
          <cell r="J283">
            <v>600</v>
          </cell>
          <cell r="K283">
            <v>600</v>
          </cell>
          <cell r="L283">
            <v>600</v>
          </cell>
          <cell r="M283">
            <v>700</v>
          </cell>
          <cell r="N283">
            <v>700</v>
          </cell>
          <cell r="O283">
            <v>700</v>
          </cell>
          <cell r="P283">
            <v>700</v>
          </cell>
          <cell r="Q283">
            <v>750</v>
          </cell>
          <cell r="R283">
            <v>750</v>
          </cell>
          <cell r="S283">
            <v>750</v>
          </cell>
          <cell r="T283">
            <v>750</v>
          </cell>
          <cell r="U283">
            <v>750</v>
          </cell>
          <cell r="V283">
            <v>850</v>
          </cell>
          <cell r="W283">
            <v>850</v>
          </cell>
          <cell r="X283">
            <v>850</v>
          </cell>
          <cell r="Y283">
            <v>850</v>
          </cell>
          <cell r="Z283">
            <v>850</v>
          </cell>
          <cell r="AA283">
            <v>950</v>
          </cell>
          <cell r="AB283">
            <v>950</v>
          </cell>
          <cell r="AC283">
            <v>950</v>
          </cell>
          <cell r="AD283">
            <v>950</v>
          </cell>
          <cell r="AE283">
            <v>1100</v>
          </cell>
          <cell r="AF283">
            <v>12</v>
          </cell>
        </row>
        <row r="284">
          <cell r="G284" t="str">
            <v xml:space="preserve">Shorts  Reversible </v>
          </cell>
          <cell r="H284">
            <v>890</v>
          </cell>
          <cell r="I284">
            <v>890</v>
          </cell>
          <cell r="J284">
            <v>1160</v>
          </cell>
          <cell r="K284">
            <v>1160</v>
          </cell>
          <cell r="L284">
            <v>1160</v>
          </cell>
          <cell r="M284">
            <v>1250</v>
          </cell>
          <cell r="N284">
            <v>1250</v>
          </cell>
          <cell r="O284">
            <v>1250</v>
          </cell>
          <cell r="P284">
            <v>1250</v>
          </cell>
          <cell r="Q284">
            <v>1335</v>
          </cell>
          <cell r="R284">
            <v>1335</v>
          </cell>
          <cell r="S284">
            <v>1335</v>
          </cell>
          <cell r="T284">
            <v>1335</v>
          </cell>
          <cell r="U284">
            <v>1335</v>
          </cell>
          <cell r="V284">
            <v>1600</v>
          </cell>
          <cell r="W284">
            <v>1600</v>
          </cell>
          <cell r="X284">
            <v>1600</v>
          </cell>
          <cell r="Y284">
            <v>1600</v>
          </cell>
          <cell r="Z284">
            <v>1600</v>
          </cell>
          <cell r="AA284">
            <v>1950</v>
          </cell>
          <cell r="AB284">
            <v>1950</v>
          </cell>
          <cell r="AC284">
            <v>1950</v>
          </cell>
          <cell r="AD284">
            <v>1950</v>
          </cell>
          <cell r="AE284">
            <v>2100</v>
          </cell>
          <cell r="AF284">
            <v>12</v>
          </cell>
        </row>
        <row r="285">
          <cell r="G285" t="str">
            <v>Sleeveless Shirt</v>
          </cell>
          <cell r="H285">
            <v>450</v>
          </cell>
          <cell r="I285">
            <v>450</v>
          </cell>
          <cell r="J285">
            <v>600</v>
          </cell>
          <cell r="K285">
            <v>600</v>
          </cell>
          <cell r="L285">
            <v>600</v>
          </cell>
          <cell r="M285">
            <v>650</v>
          </cell>
          <cell r="N285">
            <v>650</v>
          </cell>
          <cell r="O285">
            <v>650</v>
          </cell>
          <cell r="P285">
            <v>650</v>
          </cell>
          <cell r="Q285">
            <v>700</v>
          </cell>
          <cell r="R285">
            <v>700</v>
          </cell>
          <cell r="S285">
            <v>700</v>
          </cell>
          <cell r="T285">
            <v>700</v>
          </cell>
          <cell r="U285">
            <v>700</v>
          </cell>
          <cell r="V285">
            <v>850</v>
          </cell>
          <cell r="W285">
            <v>850</v>
          </cell>
          <cell r="X285">
            <v>850</v>
          </cell>
          <cell r="Y285">
            <v>850</v>
          </cell>
          <cell r="Z285">
            <v>850</v>
          </cell>
          <cell r="AA285">
            <v>1050</v>
          </cell>
          <cell r="AB285">
            <v>1050</v>
          </cell>
          <cell r="AC285">
            <v>1050</v>
          </cell>
          <cell r="AD285">
            <v>1050</v>
          </cell>
          <cell r="AE285">
            <v>1200</v>
          </cell>
          <cell r="AF285">
            <v>12</v>
          </cell>
        </row>
        <row r="286">
          <cell r="G286" t="str">
            <v>Short Sleeves Tshirt Round Neck</v>
          </cell>
          <cell r="H286">
            <v>500</v>
          </cell>
          <cell r="I286">
            <v>500</v>
          </cell>
          <cell r="J286">
            <v>650</v>
          </cell>
          <cell r="K286">
            <v>650</v>
          </cell>
          <cell r="L286">
            <v>650</v>
          </cell>
          <cell r="M286">
            <v>750</v>
          </cell>
          <cell r="N286">
            <v>750</v>
          </cell>
          <cell r="O286">
            <v>750</v>
          </cell>
          <cell r="P286">
            <v>750</v>
          </cell>
          <cell r="Q286">
            <v>800</v>
          </cell>
          <cell r="R286">
            <v>800</v>
          </cell>
          <cell r="S286">
            <v>800</v>
          </cell>
          <cell r="T286">
            <v>800</v>
          </cell>
          <cell r="U286">
            <v>800</v>
          </cell>
          <cell r="V286">
            <v>900</v>
          </cell>
          <cell r="W286">
            <v>900</v>
          </cell>
          <cell r="X286">
            <v>900</v>
          </cell>
          <cell r="Y286">
            <v>900</v>
          </cell>
          <cell r="Z286">
            <v>900</v>
          </cell>
          <cell r="AA286">
            <v>1100</v>
          </cell>
          <cell r="AB286">
            <v>1100</v>
          </cell>
          <cell r="AC286">
            <v>1100</v>
          </cell>
          <cell r="AD286">
            <v>1100</v>
          </cell>
          <cell r="AE286">
            <v>1250</v>
          </cell>
          <cell r="AF286">
            <v>12</v>
          </cell>
        </row>
        <row r="287">
          <cell r="G287" t="str">
            <v>Short Sleeves Tshirt V-Neck</v>
          </cell>
          <cell r="H287">
            <v>500</v>
          </cell>
          <cell r="I287">
            <v>500</v>
          </cell>
          <cell r="J287">
            <v>650</v>
          </cell>
          <cell r="K287">
            <v>650</v>
          </cell>
          <cell r="L287">
            <v>650</v>
          </cell>
          <cell r="M287">
            <v>750</v>
          </cell>
          <cell r="N287">
            <v>750</v>
          </cell>
          <cell r="O287">
            <v>750</v>
          </cell>
          <cell r="P287">
            <v>750</v>
          </cell>
          <cell r="Q287">
            <v>800</v>
          </cell>
          <cell r="R287">
            <v>800</v>
          </cell>
          <cell r="S287">
            <v>800</v>
          </cell>
          <cell r="T287">
            <v>800</v>
          </cell>
          <cell r="U287">
            <v>800</v>
          </cell>
          <cell r="V287">
            <v>900</v>
          </cell>
          <cell r="W287">
            <v>900</v>
          </cell>
          <cell r="X287">
            <v>900</v>
          </cell>
          <cell r="Y287">
            <v>900</v>
          </cell>
          <cell r="Z287">
            <v>900</v>
          </cell>
          <cell r="AA287">
            <v>1100</v>
          </cell>
          <cell r="AB287">
            <v>1100</v>
          </cell>
          <cell r="AC287">
            <v>1100</v>
          </cell>
          <cell r="AD287">
            <v>1100</v>
          </cell>
          <cell r="AE287">
            <v>1250</v>
          </cell>
          <cell r="AF287">
            <v>12</v>
          </cell>
        </row>
        <row r="288">
          <cell r="G288" t="str">
            <v>Short Sleeves Tshirt Special Type 2 Neckline</v>
          </cell>
          <cell r="H288">
            <v>650</v>
          </cell>
          <cell r="I288">
            <v>650</v>
          </cell>
          <cell r="J288">
            <v>800</v>
          </cell>
          <cell r="K288">
            <v>800</v>
          </cell>
          <cell r="L288">
            <v>800</v>
          </cell>
          <cell r="M288">
            <v>900</v>
          </cell>
          <cell r="N288">
            <v>900</v>
          </cell>
          <cell r="O288">
            <v>900</v>
          </cell>
          <cell r="P288">
            <v>900</v>
          </cell>
          <cell r="Q288">
            <v>950</v>
          </cell>
          <cell r="R288">
            <v>950</v>
          </cell>
          <cell r="S288">
            <v>950</v>
          </cell>
          <cell r="T288">
            <v>950</v>
          </cell>
          <cell r="U288">
            <v>950</v>
          </cell>
          <cell r="V288">
            <v>1050</v>
          </cell>
          <cell r="W288">
            <v>1050</v>
          </cell>
          <cell r="X288">
            <v>1050</v>
          </cell>
          <cell r="Y288">
            <v>1050</v>
          </cell>
          <cell r="Z288">
            <v>1050</v>
          </cell>
          <cell r="AA288">
            <v>1250</v>
          </cell>
          <cell r="AB288">
            <v>1250</v>
          </cell>
          <cell r="AC288">
            <v>1250</v>
          </cell>
          <cell r="AD288">
            <v>1250</v>
          </cell>
          <cell r="AE288">
            <v>1400</v>
          </cell>
          <cell r="AF288">
            <v>12</v>
          </cell>
        </row>
        <row r="289">
          <cell r="G289" t="str">
            <v>Long Sleeves Tshirt Round Neck</v>
          </cell>
          <cell r="H289">
            <v>550</v>
          </cell>
          <cell r="I289">
            <v>550</v>
          </cell>
          <cell r="J289">
            <v>750</v>
          </cell>
          <cell r="K289">
            <v>750</v>
          </cell>
          <cell r="L289">
            <v>750</v>
          </cell>
          <cell r="M289">
            <v>800</v>
          </cell>
          <cell r="N289">
            <v>800</v>
          </cell>
          <cell r="O289">
            <v>800</v>
          </cell>
          <cell r="P289">
            <v>800</v>
          </cell>
          <cell r="Q289">
            <v>850</v>
          </cell>
          <cell r="R289">
            <v>850</v>
          </cell>
          <cell r="S289">
            <v>850</v>
          </cell>
          <cell r="T289">
            <v>850</v>
          </cell>
          <cell r="U289">
            <v>850</v>
          </cell>
          <cell r="V289">
            <v>950</v>
          </cell>
          <cell r="W289">
            <v>950</v>
          </cell>
          <cell r="X289">
            <v>950</v>
          </cell>
          <cell r="Y289">
            <v>950</v>
          </cell>
          <cell r="Z289">
            <v>950</v>
          </cell>
          <cell r="AA289">
            <v>1050</v>
          </cell>
          <cell r="AB289">
            <v>1050</v>
          </cell>
          <cell r="AC289">
            <v>1050</v>
          </cell>
          <cell r="AD289">
            <v>1050</v>
          </cell>
          <cell r="AE289">
            <v>1200</v>
          </cell>
          <cell r="AF289">
            <v>12</v>
          </cell>
        </row>
        <row r="290">
          <cell r="G290" t="str">
            <v>Long Sleeves Tshirt V-Neck</v>
          </cell>
          <cell r="H290">
            <v>550</v>
          </cell>
          <cell r="I290">
            <v>550</v>
          </cell>
          <cell r="J290">
            <v>750</v>
          </cell>
          <cell r="K290">
            <v>750</v>
          </cell>
          <cell r="L290">
            <v>750</v>
          </cell>
          <cell r="M290">
            <v>800</v>
          </cell>
          <cell r="N290">
            <v>800</v>
          </cell>
          <cell r="O290">
            <v>800</v>
          </cell>
          <cell r="P290">
            <v>800</v>
          </cell>
          <cell r="Q290">
            <v>850</v>
          </cell>
          <cell r="R290">
            <v>850</v>
          </cell>
          <cell r="S290">
            <v>850</v>
          </cell>
          <cell r="T290">
            <v>850</v>
          </cell>
          <cell r="U290">
            <v>850</v>
          </cell>
          <cell r="V290">
            <v>950</v>
          </cell>
          <cell r="W290">
            <v>950</v>
          </cell>
          <cell r="X290">
            <v>950</v>
          </cell>
          <cell r="Y290">
            <v>950</v>
          </cell>
          <cell r="Z290">
            <v>950</v>
          </cell>
          <cell r="AA290">
            <v>1050</v>
          </cell>
          <cell r="AB290">
            <v>1050</v>
          </cell>
          <cell r="AC290">
            <v>1050</v>
          </cell>
          <cell r="AD290">
            <v>1050</v>
          </cell>
          <cell r="AE290">
            <v>1200</v>
          </cell>
          <cell r="AF290">
            <v>12</v>
          </cell>
        </row>
        <row r="291">
          <cell r="G291" t="str">
            <v>Long Sleeves Tshirt Special Type 2 Neckline</v>
          </cell>
          <cell r="H291">
            <v>700</v>
          </cell>
          <cell r="I291">
            <v>700</v>
          </cell>
          <cell r="J291">
            <v>900</v>
          </cell>
          <cell r="K291">
            <v>900</v>
          </cell>
          <cell r="L291">
            <v>900</v>
          </cell>
          <cell r="M291">
            <v>950</v>
          </cell>
          <cell r="N291">
            <v>950</v>
          </cell>
          <cell r="O291">
            <v>950</v>
          </cell>
          <cell r="P291">
            <v>950</v>
          </cell>
          <cell r="Q291">
            <v>1000</v>
          </cell>
          <cell r="R291">
            <v>1000</v>
          </cell>
          <cell r="S291">
            <v>1000</v>
          </cell>
          <cell r="T291">
            <v>1000</v>
          </cell>
          <cell r="U291">
            <v>1000</v>
          </cell>
          <cell r="V291">
            <v>1100</v>
          </cell>
          <cell r="W291">
            <v>1100</v>
          </cell>
          <cell r="X291">
            <v>1100</v>
          </cell>
          <cell r="Y291">
            <v>1100</v>
          </cell>
          <cell r="Z291">
            <v>1100</v>
          </cell>
          <cell r="AA291">
            <v>1200</v>
          </cell>
          <cell r="AB291">
            <v>1200</v>
          </cell>
          <cell r="AC291">
            <v>1200</v>
          </cell>
          <cell r="AD291">
            <v>1200</v>
          </cell>
          <cell r="AE291">
            <v>1350</v>
          </cell>
          <cell r="AF291">
            <v>12</v>
          </cell>
        </row>
        <row r="292">
          <cell r="G292" t="str">
            <v>Shorts 3" Inseam with Lining</v>
          </cell>
          <cell r="H292">
            <v>500</v>
          </cell>
          <cell r="I292">
            <v>500</v>
          </cell>
          <cell r="J292">
            <v>650</v>
          </cell>
          <cell r="K292">
            <v>650</v>
          </cell>
          <cell r="L292">
            <v>650</v>
          </cell>
          <cell r="M292">
            <v>750</v>
          </cell>
          <cell r="N292">
            <v>750</v>
          </cell>
          <cell r="O292">
            <v>750</v>
          </cell>
          <cell r="P292">
            <v>750</v>
          </cell>
          <cell r="Q292">
            <v>800</v>
          </cell>
          <cell r="R292">
            <v>800</v>
          </cell>
          <cell r="S292">
            <v>800</v>
          </cell>
          <cell r="T292">
            <v>800</v>
          </cell>
          <cell r="U292">
            <v>800</v>
          </cell>
          <cell r="V292">
            <v>900</v>
          </cell>
          <cell r="W292">
            <v>900</v>
          </cell>
          <cell r="X292">
            <v>900</v>
          </cell>
          <cell r="Y292">
            <v>900</v>
          </cell>
          <cell r="Z292">
            <v>900</v>
          </cell>
          <cell r="AA292">
            <v>1000</v>
          </cell>
          <cell r="AB292">
            <v>1000</v>
          </cell>
          <cell r="AC292">
            <v>1000</v>
          </cell>
          <cell r="AD292">
            <v>1000</v>
          </cell>
          <cell r="AE292">
            <v>1150</v>
          </cell>
          <cell r="AF292">
            <v>12</v>
          </cell>
        </row>
        <row r="293">
          <cell r="G293" t="str">
            <v>Compression Shorts Without Pad</v>
          </cell>
          <cell r="H293">
            <v>600</v>
          </cell>
          <cell r="I293">
            <v>600</v>
          </cell>
          <cell r="J293">
            <v>850</v>
          </cell>
          <cell r="K293">
            <v>850</v>
          </cell>
          <cell r="L293">
            <v>850</v>
          </cell>
          <cell r="M293">
            <v>900</v>
          </cell>
          <cell r="N293">
            <v>900</v>
          </cell>
          <cell r="O293">
            <v>900</v>
          </cell>
          <cell r="P293">
            <v>900</v>
          </cell>
          <cell r="Q293">
            <v>1000</v>
          </cell>
          <cell r="R293">
            <v>1000</v>
          </cell>
          <cell r="S293">
            <v>1000</v>
          </cell>
          <cell r="T293">
            <v>1000</v>
          </cell>
          <cell r="U293">
            <v>1000</v>
          </cell>
          <cell r="V293">
            <v>1250</v>
          </cell>
          <cell r="W293">
            <v>1250</v>
          </cell>
          <cell r="X293">
            <v>1250</v>
          </cell>
          <cell r="Y293">
            <v>1250</v>
          </cell>
          <cell r="Z293">
            <v>1250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12</v>
          </cell>
        </row>
        <row r="294">
          <cell r="G294" t="str">
            <v>Polo Short Sleeves Standard Collar and Button</v>
          </cell>
          <cell r="H294">
            <v>900</v>
          </cell>
          <cell r="I294">
            <v>900</v>
          </cell>
          <cell r="J294">
            <v>1050</v>
          </cell>
          <cell r="K294">
            <v>1050</v>
          </cell>
          <cell r="L294">
            <v>1050</v>
          </cell>
          <cell r="M294">
            <v>1150</v>
          </cell>
          <cell r="N294">
            <v>1150</v>
          </cell>
          <cell r="O294">
            <v>1150</v>
          </cell>
          <cell r="P294">
            <v>1150</v>
          </cell>
          <cell r="Q294">
            <v>1200</v>
          </cell>
          <cell r="R294">
            <v>1200</v>
          </cell>
          <cell r="S294">
            <v>1200</v>
          </cell>
          <cell r="T294">
            <v>1200</v>
          </cell>
          <cell r="U294">
            <v>1200</v>
          </cell>
          <cell r="V294">
            <v>1300</v>
          </cell>
          <cell r="W294">
            <v>1300</v>
          </cell>
          <cell r="X294">
            <v>1300</v>
          </cell>
          <cell r="Y294">
            <v>1300</v>
          </cell>
          <cell r="Z294">
            <v>1300</v>
          </cell>
          <cell r="AA294">
            <v>1500</v>
          </cell>
          <cell r="AB294">
            <v>1500</v>
          </cell>
          <cell r="AC294">
            <v>1500</v>
          </cell>
          <cell r="AD294">
            <v>1500</v>
          </cell>
          <cell r="AE294">
            <v>1650</v>
          </cell>
          <cell r="AF294">
            <v>12</v>
          </cell>
        </row>
        <row r="295">
          <cell r="G295" t="str">
            <v>Polo Short Sleeves Standard Collar and Zipper</v>
          </cell>
          <cell r="H295">
            <v>900</v>
          </cell>
          <cell r="I295">
            <v>900</v>
          </cell>
          <cell r="J295">
            <v>1050</v>
          </cell>
          <cell r="K295">
            <v>1050</v>
          </cell>
          <cell r="L295">
            <v>1050</v>
          </cell>
          <cell r="M295">
            <v>1150</v>
          </cell>
          <cell r="N295">
            <v>1150</v>
          </cell>
          <cell r="O295">
            <v>1150</v>
          </cell>
          <cell r="P295">
            <v>1150</v>
          </cell>
          <cell r="Q295">
            <v>1200</v>
          </cell>
          <cell r="R295">
            <v>1200</v>
          </cell>
          <cell r="S295">
            <v>1200</v>
          </cell>
          <cell r="T295">
            <v>1200</v>
          </cell>
          <cell r="U295">
            <v>1200</v>
          </cell>
          <cell r="V295">
            <v>1300</v>
          </cell>
          <cell r="W295">
            <v>1300</v>
          </cell>
          <cell r="X295">
            <v>1300</v>
          </cell>
          <cell r="Y295">
            <v>1300</v>
          </cell>
          <cell r="Z295">
            <v>1300</v>
          </cell>
          <cell r="AA295">
            <v>1500</v>
          </cell>
          <cell r="AB295">
            <v>1500</v>
          </cell>
          <cell r="AC295">
            <v>1500</v>
          </cell>
          <cell r="AD295">
            <v>1500</v>
          </cell>
          <cell r="AE295">
            <v>1650</v>
          </cell>
          <cell r="AF295">
            <v>12</v>
          </cell>
        </row>
        <row r="296">
          <cell r="G296" t="str">
            <v>Polo Short Sleeves Chinese Collar and Zipper</v>
          </cell>
          <cell r="H296">
            <v>900</v>
          </cell>
          <cell r="I296">
            <v>900</v>
          </cell>
          <cell r="J296">
            <v>1050</v>
          </cell>
          <cell r="K296">
            <v>1050</v>
          </cell>
          <cell r="L296">
            <v>1050</v>
          </cell>
          <cell r="M296">
            <v>1150</v>
          </cell>
          <cell r="N296">
            <v>1150</v>
          </cell>
          <cell r="O296">
            <v>1150</v>
          </cell>
          <cell r="P296">
            <v>1150</v>
          </cell>
          <cell r="Q296">
            <v>1200</v>
          </cell>
          <cell r="R296">
            <v>1200</v>
          </cell>
          <cell r="S296">
            <v>1200</v>
          </cell>
          <cell r="T296">
            <v>1200</v>
          </cell>
          <cell r="U296">
            <v>1200</v>
          </cell>
          <cell r="V296">
            <v>1300</v>
          </cell>
          <cell r="W296">
            <v>1300</v>
          </cell>
          <cell r="X296">
            <v>1300</v>
          </cell>
          <cell r="Y296">
            <v>1300</v>
          </cell>
          <cell r="Z296">
            <v>1300</v>
          </cell>
          <cell r="AA296">
            <v>1500</v>
          </cell>
          <cell r="AB296">
            <v>1500</v>
          </cell>
          <cell r="AC296">
            <v>1500</v>
          </cell>
          <cell r="AD296">
            <v>1500</v>
          </cell>
          <cell r="AE296">
            <v>1650</v>
          </cell>
          <cell r="AF296">
            <v>12</v>
          </cell>
        </row>
        <row r="297">
          <cell r="G297" t="str">
            <v>Polo Long Sleeves Standard Collar and Button</v>
          </cell>
          <cell r="H297">
            <v>950</v>
          </cell>
          <cell r="I297">
            <v>950</v>
          </cell>
          <cell r="J297">
            <v>1150</v>
          </cell>
          <cell r="K297">
            <v>1150</v>
          </cell>
          <cell r="L297">
            <v>1150</v>
          </cell>
          <cell r="M297">
            <v>1200</v>
          </cell>
          <cell r="N297">
            <v>1200</v>
          </cell>
          <cell r="O297">
            <v>1200</v>
          </cell>
          <cell r="P297">
            <v>1200</v>
          </cell>
          <cell r="Q297">
            <v>1250</v>
          </cell>
          <cell r="R297">
            <v>1250</v>
          </cell>
          <cell r="S297">
            <v>1250</v>
          </cell>
          <cell r="T297">
            <v>1250</v>
          </cell>
          <cell r="U297">
            <v>1250</v>
          </cell>
          <cell r="V297">
            <v>1350</v>
          </cell>
          <cell r="W297">
            <v>1350</v>
          </cell>
          <cell r="X297">
            <v>1350</v>
          </cell>
          <cell r="Y297">
            <v>1350</v>
          </cell>
          <cell r="Z297">
            <v>1350</v>
          </cell>
          <cell r="AA297">
            <v>1450</v>
          </cell>
          <cell r="AB297">
            <v>1450</v>
          </cell>
          <cell r="AC297">
            <v>1450</v>
          </cell>
          <cell r="AD297">
            <v>1450</v>
          </cell>
          <cell r="AE297">
            <v>1600</v>
          </cell>
          <cell r="AF297">
            <v>12</v>
          </cell>
        </row>
        <row r="298">
          <cell r="G298" t="str">
            <v>Shooting Polo Short Sleeves Standard Collar and Button</v>
          </cell>
          <cell r="H298">
            <v>900</v>
          </cell>
          <cell r="I298">
            <v>900</v>
          </cell>
          <cell r="J298">
            <v>1050</v>
          </cell>
          <cell r="K298">
            <v>1050</v>
          </cell>
          <cell r="L298">
            <v>1050</v>
          </cell>
          <cell r="M298">
            <v>1150</v>
          </cell>
          <cell r="N298">
            <v>1150</v>
          </cell>
          <cell r="O298">
            <v>1150</v>
          </cell>
          <cell r="P298">
            <v>1150</v>
          </cell>
          <cell r="Q298">
            <v>1200</v>
          </cell>
          <cell r="R298">
            <v>1200</v>
          </cell>
          <cell r="S298">
            <v>1200</v>
          </cell>
          <cell r="T298">
            <v>1200</v>
          </cell>
          <cell r="U298">
            <v>1200</v>
          </cell>
          <cell r="V298">
            <v>1300</v>
          </cell>
          <cell r="W298">
            <v>1300</v>
          </cell>
          <cell r="X298">
            <v>1300</v>
          </cell>
          <cell r="Y298">
            <v>1300</v>
          </cell>
          <cell r="Z298">
            <v>1300</v>
          </cell>
          <cell r="AA298">
            <v>1500</v>
          </cell>
          <cell r="AB298">
            <v>1500</v>
          </cell>
          <cell r="AC298">
            <v>1500</v>
          </cell>
          <cell r="AD298">
            <v>1500</v>
          </cell>
          <cell r="AE298">
            <v>1650</v>
          </cell>
          <cell r="AF298">
            <v>12</v>
          </cell>
        </row>
        <row r="299">
          <cell r="G299" t="str">
            <v>Shooting Polo Short Sleeves Standard Collar and Zipper</v>
          </cell>
          <cell r="H299">
            <v>900</v>
          </cell>
          <cell r="I299">
            <v>900</v>
          </cell>
          <cell r="J299">
            <v>1050</v>
          </cell>
          <cell r="K299">
            <v>1050</v>
          </cell>
          <cell r="L299">
            <v>1050</v>
          </cell>
          <cell r="M299">
            <v>1150</v>
          </cell>
          <cell r="N299">
            <v>1150</v>
          </cell>
          <cell r="O299">
            <v>1150</v>
          </cell>
          <cell r="P299">
            <v>1150</v>
          </cell>
          <cell r="Q299">
            <v>1200</v>
          </cell>
          <cell r="R299">
            <v>1200</v>
          </cell>
          <cell r="S299">
            <v>1200</v>
          </cell>
          <cell r="T299">
            <v>1200</v>
          </cell>
          <cell r="U299">
            <v>1200</v>
          </cell>
          <cell r="V299">
            <v>1300</v>
          </cell>
          <cell r="W299">
            <v>1300</v>
          </cell>
          <cell r="X299">
            <v>1300</v>
          </cell>
          <cell r="Y299">
            <v>1300</v>
          </cell>
          <cell r="Z299">
            <v>1300</v>
          </cell>
          <cell r="AA299">
            <v>1500</v>
          </cell>
          <cell r="AB299">
            <v>1500</v>
          </cell>
          <cell r="AC299">
            <v>1500</v>
          </cell>
          <cell r="AD299">
            <v>1500</v>
          </cell>
          <cell r="AE299">
            <v>1650</v>
          </cell>
          <cell r="AF299">
            <v>12</v>
          </cell>
        </row>
        <row r="300">
          <cell r="G300" t="str">
            <v>Shooting Polo Short Sleeves Chinese Collar and Zipper</v>
          </cell>
          <cell r="H300">
            <v>900</v>
          </cell>
          <cell r="I300">
            <v>900</v>
          </cell>
          <cell r="J300">
            <v>1050</v>
          </cell>
          <cell r="K300">
            <v>1050</v>
          </cell>
          <cell r="L300">
            <v>1050</v>
          </cell>
          <cell r="M300">
            <v>1150</v>
          </cell>
          <cell r="N300">
            <v>1150</v>
          </cell>
          <cell r="O300">
            <v>1150</v>
          </cell>
          <cell r="P300">
            <v>1150</v>
          </cell>
          <cell r="Q300">
            <v>1200</v>
          </cell>
          <cell r="R300">
            <v>1200</v>
          </cell>
          <cell r="S300">
            <v>1200</v>
          </cell>
          <cell r="T300">
            <v>1200</v>
          </cell>
          <cell r="U300">
            <v>1200</v>
          </cell>
          <cell r="V300">
            <v>1300</v>
          </cell>
          <cell r="W300">
            <v>1300</v>
          </cell>
          <cell r="X300">
            <v>1300</v>
          </cell>
          <cell r="Y300">
            <v>1300</v>
          </cell>
          <cell r="Z300">
            <v>1300</v>
          </cell>
          <cell r="AA300">
            <v>1500</v>
          </cell>
          <cell r="AB300">
            <v>1500</v>
          </cell>
          <cell r="AC300">
            <v>1500</v>
          </cell>
          <cell r="AD300">
            <v>1500</v>
          </cell>
          <cell r="AE300">
            <v>1650</v>
          </cell>
          <cell r="AF300">
            <v>12</v>
          </cell>
        </row>
        <row r="301">
          <cell r="G301" t="str">
            <v>Shooting Polo Long Sleeves Standard Collar and Button</v>
          </cell>
          <cell r="H301">
            <v>950</v>
          </cell>
          <cell r="I301">
            <v>950</v>
          </cell>
          <cell r="J301">
            <v>1150</v>
          </cell>
          <cell r="K301">
            <v>1150</v>
          </cell>
          <cell r="L301">
            <v>1150</v>
          </cell>
          <cell r="M301">
            <v>1200</v>
          </cell>
          <cell r="N301">
            <v>1200</v>
          </cell>
          <cell r="O301">
            <v>1200</v>
          </cell>
          <cell r="P301">
            <v>1200</v>
          </cell>
          <cell r="Q301">
            <v>1250</v>
          </cell>
          <cell r="R301">
            <v>1250</v>
          </cell>
          <cell r="S301">
            <v>1250</v>
          </cell>
          <cell r="T301">
            <v>1250</v>
          </cell>
          <cell r="U301">
            <v>1250</v>
          </cell>
          <cell r="V301">
            <v>1350</v>
          </cell>
          <cell r="W301">
            <v>1350</v>
          </cell>
          <cell r="X301">
            <v>1350</v>
          </cell>
          <cell r="Y301">
            <v>1350</v>
          </cell>
          <cell r="Z301">
            <v>1350</v>
          </cell>
          <cell r="AA301">
            <v>1450</v>
          </cell>
          <cell r="AB301">
            <v>1450</v>
          </cell>
          <cell r="AC301">
            <v>1450</v>
          </cell>
          <cell r="AD301">
            <v>1450</v>
          </cell>
          <cell r="AE301">
            <v>1600</v>
          </cell>
          <cell r="AF301">
            <v>12</v>
          </cell>
        </row>
        <row r="302">
          <cell r="G302" t="str">
            <v>Hoodies / Jackets With or Without Zipper</v>
          </cell>
          <cell r="H302">
            <v>1700</v>
          </cell>
          <cell r="I302">
            <v>1700</v>
          </cell>
          <cell r="J302">
            <v>1950</v>
          </cell>
          <cell r="K302">
            <v>1950</v>
          </cell>
          <cell r="L302">
            <v>1950</v>
          </cell>
          <cell r="M302">
            <v>2200</v>
          </cell>
          <cell r="N302">
            <v>2200</v>
          </cell>
          <cell r="O302">
            <v>2200</v>
          </cell>
          <cell r="P302">
            <v>2200</v>
          </cell>
          <cell r="Q302">
            <v>2450</v>
          </cell>
          <cell r="R302">
            <v>2450</v>
          </cell>
          <cell r="S302">
            <v>2450</v>
          </cell>
          <cell r="T302">
            <v>2450</v>
          </cell>
          <cell r="U302">
            <v>2450</v>
          </cell>
          <cell r="V302">
            <v>2700</v>
          </cell>
          <cell r="W302">
            <v>2700</v>
          </cell>
          <cell r="X302">
            <v>2700</v>
          </cell>
          <cell r="Y302">
            <v>2700</v>
          </cell>
          <cell r="Z302">
            <v>2700</v>
          </cell>
          <cell r="AA302">
            <v>2950</v>
          </cell>
          <cell r="AB302">
            <v>2950</v>
          </cell>
          <cell r="AC302">
            <v>2950</v>
          </cell>
          <cell r="AD302">
            <v>2950</v>
          </cell>
          <cell r="AE302">
            <v>3100</v>
          </cell>
          <cell r="AF302">
            <v>12</v>
          </cell>
        </row>
        <row r="303">
          <cell r="G303" t="str">
            <v>Polo Short Sleeves Standard Collar and Button</v>
          </cell>
          <cell r="H303">
            <v>900</v>
          </cell>
          <cell r="I303">
            <v>900</v>
          </cell>
          <cell r="J303">
            <v>1050</v>
          </cell>
          <cell r="K303">
            <v>1050</v>
          </cell>
          <cell r="L303">
            <v>1050</v>
          </cell>
          <cell r="M303">
            <v>1150</v>
          </cell>
          <cell r="N303">
            <v>1150</v>
          </cell>
          <cell r="O303">
            <v>1150</v>
          </cell>
          <cell r="P303">
            <v>1150</v>
          </cell>
          <cell r="Q303">
            <v>1200</v>
          </cell>
          <cell r="R303">
            <v>1200</v>
          </cell>
          <cell r="S303">
            <v>1200</v>
          </cell>
          <cell r="T303">
            <v>1200</v>
          </cell>
          <cell r="U303">
            <v>1200</v>
          </cell>
          <cell r="V303">
            <v>1300</v>
          </cell>
          <cell r="W303">
            <v>1300</v>
          </cell>
          <cell r="X303">
            <v>1300</v>
          </cell>
          <cell r="Y303">
            <v>1300</v>
          </cell>
          <cell r="Z303">
            <v>1300</v>
          </cell>
          <cell r="AA303">
            <v>1500</v>
          </cell>
          <cell r="AB303">
            <v>1500</v>
          </cell>
          <cell r="AC303">
            <v>1500</v>
          </cell>
          <cell r="AD303">
            <v>1500</v>
          </cell>
          <cell r="AE303">
            <v>1650</v>
          </cell>
          <cell r="AF303">
            <v>12</v>
          </cell>
        </row>
        <row r="304">
          <cell r="G304" t="str">
            <v>Polo Short Sleeves Standard Collar and Zipper</v>
          </cell>
          <cell r="H304">
            <v>900</v>
          </cell>
          <cell r="I304">
            <v>900</v>
          </cell>
          <cell r="J304">
            <v>1050</v>
          </cell>
          <cell r="K304">
            <v>1050</v>
          </cell>
          <cell r="L304">
            <v>1050</v>
          </cell>
          <cell r="M304">
            <v>1150</v>
          </cell>
          <cell r="N304">
            <v>1150</v>
          </cell>
          <cell r="O304">
            <v>1150</v>
          </cell>
          <cell r="P304">
            <v>1150</v>
          </cell>
          <cell r="Q304">
            <v>1200</v>
          </cell>
          <cell r="R304">
            <v>1200</v>
          </cell>
          <cell r="S304">
            <v>1200</v>
          </cell>
          <cell r="T304">
            <v>1200</v>
          </cell>
          <cell r="U304">
            <v>1200</v>
          </cell>
          <cell r="V304">
            <v>1300</v>
          </cell>
          <cell r="W304">
            <v>1300</v>
          </cell>
          <cell r="X304">
            <v>1300</v>
          </cell>
          <cell r="Y304">
            <v>1300</v>
          </cell>
          <cell r="Z304">
            <v>1300</v>
          </cell>
          <cell r="AA304">
            <v>1500</v>
          </cell>
          <cell r="AB304">
            <v>1500</v>
          </cell>
          <cell r="AC304">
            <v>1500</v>
          </cell>
          <cell r="AD304">
            <v>1500</v>
          </cell>
          <cell r="AE304">
            <v>1650</v>
          </cell>
          <cell r="AF304">
            <v>12</v>
          </cell>
        </row>
        <row r="305">
          <cell r="G305" t="str">
            <v>Polo Short Sleeves Chinese Collar and Zipper</v>
          </cell>
          <cell r="H305">
            <v>900</v>
          </cell>
          <cell r="I305">
            <v>900</v>
          </cell>
          <cell r="J305">
            <v>1050</v>
          </cell>
          <cell r="K305">
            <v>1050</v>
          </cell>
          <cell r="L305">
            <v>1050</v>
          </cell>
          <cell r="M305">
            <v>1150</v>
          </cell>
          <cell r="N305">
            <v>1150</v>
          </cell>
          <cell r="O305">
            <v>1150</v>
          </cell>
          <cell r="P305">
            <v>1150</v>
          </cell>
          <cell r="Q305">
            <v>1200</v>
          </cell>
          <cell r="R305">
            <v>1200</v>
          </cell>
          <cell r="S305">
            <v>1200</v>
          </cell>
          <cell r="T305">
            <v>1200</v>
          </cell>
          <cell r="U305">
            <v>1200</v>
          </cell>
          <cell r="V305">
            <v>1300</v>
          </cell>
          <cell r="W305">
            <v>1300</v>
          </cell>
          <cell r="X305">
            <v>1300</v>
          </cell>
          <cell r="Y305">
            <v>1300</v>
          </cell>
          <cell r="Z305">
            <v>1300</v>
          </cell>
          <cell r="AA305">
            <v>1500</v>
          </cell>
          <cell r="AB305">
            <v>1500</v>
          </cell>
          <cell r="AC305">
            <v>1500</v>
          </cell>
          <cell r="AD305">
            <v>1500</v>
          </cell>
          <cell r="AE305">
            <v>1650</v>
          </cell>
          <cell r="AF305">
            <v>12</v>
          </cell>
        </row>
        <row r="306">
          <cell r="G306" t="str">
            <v>Polo Long Sleeves Standard Collar and Button</v>
          </cell>
          <cell r="H306">
            <v>950</v>
          </cell>
          <cell r="I306">
            <v>950</v>
          </cell>
          <cell r="J306">
            <v>1150</v>
          </cell>
          <cell r="K306">
            <v>1150</v>
          </cell>
          <cell r="L306">
            <v>1150</v>
          </cell>
          <cell r="M306">
            <v>1200</v>
          </cell>
          <cell r="N306">
            <v>1200</v>
          </cell>
          <cell r="O306">
            <v>1200</v>
          </cell>
          <cell r="P306">
            <v>1200</v>
          </cell>
          <cell r="Q306">
            <v>1250</v>
          </cell>
          <cell r="R306">
            <v>1250</v>
          </cell>
          <cell r="S306">
            <v>1250</v>
          </cell>
          <cell r="T306">
            <v>1250</v>
          </cell>
          <cell r="U306">
            <v>1250</v>
          </cell>
          <cell r="V306">
            <v>1350</v>
          </cell>
          <cell r="W306">
            <v>1350</v>
          </cell>
          <cell r="X306">
            <v>1350</v>
          </cell>
          <cell r="Y306">
            <v>1350</v>
          </cell>
          <cell r="Z306">
            <v>1350</v>
          </cell>
          <cell r="AA306">
            <v>1450</v>
          </cell>
          <cell r="AB306">
            <v>1450</v>
          </cell>
          <cell r="AC306">
            <v>1450</v>
          </cell>
          <cell r="AD306">
            <v>1450</v>
          </cell>
          <cell r="AE306">
            <v>1600</v>
          </cell>
          <cell r="AF306">
            <v>12</v>
          </cell>
        </row>
        <row r="307">
          <cell r="G307" t="str">
            <v>Polo Short Sleeves Standard Collar Without Placket</v>
          </cell>
          <cell r="H307">
            <v>700</v>
          </cell>
          <cell r="I307">
            <v>700</v>
          </cell>
          <cell r="J307">
            <v>850</v>
          </cell>
          <cell r="K307">
            <v>850</v>
          </cell>
          <cell r="L307">
            <v>850</v>
          </cell>
          <cell r="M307">
            <v>950</v>
          </cell>
          <cell r="N307">
            <v>950</v>
          </cell>
          <cell r="O307">
            <v>950</v>
          </cell>
          <cell r="P307">
            <v>950</v>
          </cell>
          <cell r="Q307">
            <v>1000</v>
          </cell>
          <cell r="R307">
            <v>1000</v>
          </cell>
          <cell r="S307">
            <v>1000</v>
          </cell>
          <cell r="T307">
            <v>1000</v>
          </cell>
          <cell r="U307">
            <v>1000</v>
          </cell>
          <cell r="V307">
            <v>1100</v>
          </cell>
          <cell r="W307">
            <v>1100</v>
          </cell>
          <cell r="X307">
            <v>1100</v>
          </cell>
          <cell r="Y307">
            <v>1100</v>
          </cell>
          <cell r="Z307">
            <v>1100</v>
          </cell>
          <cell r="AA307">
            <v>1300</v>
          </cell>
          <cell r="AB307">
            <v>1300</v>
          </cell>
          <cell r="AC307">
            <v>1300</v>
          </cell>
          <cell r="AD307">
            <v>1300</v>
          </cell>
          <cell r="AE307">
            <v>1450</v>
          </cell>
          <cell r="AF307">
            <v>12</v>
          </cell>
        </row>
        <row r="308">
          <cell r="G308" t="str">
            <v>Sleeveless Shirt</v>
          </cell>
          <cell r="H308">
            <v>450</v>
          </cell>
          <cell r="I308">
            <v>450</v>
          </cell>
          <cell r="J308">
            <v>600</v>
          </cell>
          <cell r="K308">
            <v>600</v>
          </cell>
          <cell r="L308">
            <v>600</v>
          </cell>
          <cell r="M308">
            <v>650</v>
          </cell>
          <cell r="N308">
            <v>650</v>
          </cell>
          <cell r="O308">
            <v>650</v>
          </cell>
          <cell r="P308">
            <v>650</v>
          </cell>
          <cell r="Q308">
            <v>700</v>
          </cell>
          <cell r="R308">
            <v>700</v>
          </cell>
          <cell r="S308">
            <v>700</v>
          </cell>
          <cell r="T308">
            <v>700</v>
          </cell>
          <cell r="U308">
            <v>700</v>
          </cell>
          <cell r="V308">
            <v>850</v>
          </cell>
          <cell r="W308">
            <v>850</v>
          </cell>
          <cell r="X308">
            <v>850</v>
          </cell>
          <cell r="Y308">
            <v>850</v>
          </cell>
          <cell r="Z308">
            <v>850</v>
          </cell>
          <cell r="AA308">
            <v>1050</v>
          </cell>
          <cell r="AB308">
            <v>1050</v>
          </cell>
          <cell r="AC308">
            <v>1050</v>
          </cell>
          <cell r="AD308">
            <v>1050</v>
          </cell>
          <cell r="AE308">
            <v>1200</v>
          </cell>
          <cell r="AF308">
            <v>12</v>
          </cell>
        </row>
        <row r="309">
          <cell r="G309" t="str">
            <v>Short Sleeves Tshirt Round Neck</v>
          </cell>
          <cell r="H309">
            <v>500</v>
          </cell>
          <cell r="I309">
            <v>500</v>
          </cell>
          <cell r="J309">
            <v>650</v>
          </cell>
          <cell r="K309">
            <v>650</v>
          </cell>
          <cell r="L309">
            <v>650</v>
          </cell>
          <cell r="M309">
            <v>750</v>
          </cell>
          <cell r="N309">
            <v>750</v>
          </cell>
          <cell r="O309">
            <v>750</v>
          </cell>
          <cell r="P309">
            <v>750</v>
          </cell>
          <cell r="Q309">
            <v>800</v>
          </cell>
          <cell r="R309">
            <v>800</v>
          </cell>
          <cell r="S309">
            <v>800</v>
          </cell>
          <cell r="T309">
            <v>800</v>
          </cell>
          <cell r="U309">
            <v>800</v>
          </cell>
          <cell r="V309">
            <v>900</v>
          </cell>
          <cell r="W309">
            <v>900</v>
          </cell>
          <cell r="X309">
            <v>900</v>
          </cell>
          <cell r="Y309">
            <v>900</v>
          </cell>
          <cell r="Z309">
            <v>900</v>
          </cell>
          <cell r="AA309">
            <v>1100</v>
          </cell>
          <cell r="AB309">
            <v>1100</v>
          </cell>
          <cell r="AC309">
            <v>1100</v>
          </cell>
          <cell r="AD309">
            <v>1100</v>
          </cell>
          <cell r="AE309">
            <v>1250</v>
          </cell>
          <cell r="AF309">
            <v>12</v>
          </cell>
        </row>
        <row r="310">
          <cell r="G310" t="str">
            <v>Short Sleeves Tshirt V-Neck</v>
          </cell>
          <cell r="H310">
            <v>500</v>
          </cell>
          <cell r="I310">
            <v>500</v>
          </cell>
          <cell r="J310">
            <v>650</v>
          </cell>
          <cell r="K310">
            <v>650</v>
          </cell>
          <cell r="L310">
            <v>650</v>
          </cell>
          <cell r="M310">
            <v>750</v>
          </cell>
          <cell r="N310">
            <v>750</v>
          </cell>
          <cell r="O310">
            <v>750</v>
          </cell>
          <cell r="P310">
            <v>750</v>
          </cell>
          <cell r="Q310">
            <v>800</v>
          </cell>
          <cell r="R310">
            <v>800</v>
          </cell>
          <cell r="S310">
            <v>800</v>
          </cell>
          <cell r="T310">
            <v>800</v>
          </cell>
          <cell r="U310">
            <v>800</v>
          </cell>
          <cell r="V310">
            <v>900</v>
          </cell>
          <cell r="W310">
            <v>900</v>
          </cell>
          <cell r="X310">
            <v>900</v>
          </cell>
          <cell r="Y310">
            <v>900</v>
          </cell>
          <cell r="Z310">
            <v>900</v>
          </cell>
          <cell r="AA310">
            <v>1100</v>
          </cell>
          <cell r="AB310">
            <v>1100</v>
          </cell>
          <cell r="AC310">
            <v>1100</v>
          </cell>
          <cell r="AD310">
            <v>1100</v>
          </cell>
          <cell r="AE310">
            <v>1250</v>
          </cell>
          <cell r="AF310">
            <v>12</v>
          </cell>
        </row>
        <row r="311">
          <cell r="G311" t="str">
            <v>Short Sleeves Tshirt Special Type 2 Neckline</v>
          </cell>
          <cell r="H311">
            <v>650</v>
          </cell>
          <cell r="I311">
            <v>650</v>
          </cell>
          <cell r="J311">
            <v>800</v>
          </cell>
          <cell r="K311">
            <v>800</v>
          </cell>
          <cell r="L311">
            <v>800</v>
          </cell>
          <cell r="M311">
            <v>900</v>
          </cell>
          <cell r="N311">
            <v>900</v>
          </cell>
          <cell r="O311">
            <v>900</v>
          </cell>
          <cell r="P311">
            <v>900</v>
          </cell>
          <cell r="Q311">
            <v>950</v>
          </cell>
          <cell r="R311">
            <v>950</v>
          </cell>
          <cell r="S311">
            <v>950</v>
          </cell>
          <cell r="T311">
            <v>950</v>
          </cell>
          <cell r="U311">
            <v>950</v>
          </cell>
          <cell r="V311">
            <v>1050</v>
          </cell>
          <cell r="W311">
            <v>1050</v>
          </cell>
          <cell r="X311">
            <v>1050</v>
          </cell>
          <cell r="Y311">
            <v>1050</v>
          </cell>
          <cell r="Z311">
            <v>1050</v>
          </cell>
          <cell r="AA311">
            <v>1250</v>
          </cell>
          <cell r="AB311">
            <v>1250</v>
          </cell>
          <cell r="AC311">
            <v>1250</v>
          </cell>
          <cell r="AD311">
            <v>1250</v>
          </cell>
          <cell r="AE311">
            <v>1400</v>
          </cell>
          <cell r="AF311">
            <v>12</v>
          </cell>
        </row>
        <row r="312">
          <cell r="G312" t="str">
            <v>Long Sleeves Tshirt Round Neck</v>
          </cell>
          <cell r="H312">
            <v>550</v>
          </cell>
          <cell r="I312">
            <v>550</v>
          </cell>
          <cell r="J312">
            <v>750</v>
          </cell>
          <cell r="K312">
            <v>750</v>
          </cell>
          <cell r="L312">
            <v>750</v>
          </cell>
          <cell r="M312">
            <v>800</v>
          </cell>
          <cell r="N312">
            <v>800</v>
          </cell>
          <cell r="O312">
            <v>800</v>
          </cell>
          <cell r="P312">
            <v>800</v>
          </cell>
          <cell r="Q312">
            <v>850</v>
          </cell>
          <cell r="R312">
            <v>850</v>
          </cell>
          <cell r="S312">
            <v>850</v>
          </cell>
          <cell r="T312">
            <v>850</v>
          </cell>
          <cell r="U312">
            <v>850</v>
          </cell>
          <cell r="V312">
            <v>950</v>
          </cell>
          <cell r="W312">
            <v>950</v>
          </cell>
          <cell r="X312">
            <v>950</v>
          </cell>
          <cell r="Y312">
            <v>950</v>
          </cell>
          <cell r="Z312">
            <v>950</v>
          </cell>
          <cell r="AA312">
            <v>1050</v>
          </cell>
          <cell r="AB312">
            <v>1050</v>
          </cell>
          <cell r="AC312">
            <v>1050</v>
          </cell>
          <cell r="AD312">
            <v>1050</v>
          </cell>
          <cell r="AE312">
            <v>1200</v>
          </cell>
          <cell r="AF312">
            <v>12</v>
          </cell>
        </row>
        <row r="313">
          <cell r="G313" t="str">
            <v>Long Sleeves Tshirt V-Neck</v>
          </cell>
          <cell r="H313">
            <v>550</v>
          </cell>
          <cell r="I313">
            <v>550</v>
          </cell>
          <cell r="J313">
            <v>750</v>
          </cell>
          <cell r="K313">
            <v>750</v>
          </cell>
          <cell r="L313">
            <v>750</v>
          </cell>
          <cell r="M313">
            <v>800</v>
          </cell>
          <cell r="N313">
            <v>800</v>
          </cell>
          <cell r="O313">
            <v>800</v>
          </cell>
          <cell r="P313">
            <v>800</v>
          </cell>
          <cell r="Q313">
            <v>850</v>
          </cell>
          <cell r="R313">
            <v>850</v>
          </cell>
          <cell r="S313">
            <v>850</v>
          </cell>
          <cell r="T313">
            <v>850</v>
          </cell>
          <cell r="U313">
            <v>850</v>
          </cell>
          <cell r="V313">
            <v>950</v>
          </cell>
          <cell r="W313">
            <v>950</v>
          </cell>
          <cell r="X313">
            <v>950</v>
          </cell>
          <cell r="Y313">
            <v>950</v>
          </cell>
          <cell r="Z313">
            <v>950</v>
          </cell>
          <cell r="AA313">
            <v>1050</v>
          </cell>
          <cell r="AB313">
            <v>1050</v>
          </cell>
          <cell r="AC313">
            <v>1050</v>
          </cell>
          <cell r="AD313">
            <v>1050</v>
          </cell>
          <cell r="AE313">
            <v>1200</v>
          </cell>
          <cell r="AF313">
            <v>12</v>
          </cell>
        </row>
        <row r="314">
          <cell r="G314" t="str">
            <v>Long Sleeves Tshirt Special Type 2 Neckline</v>
          </cell>
          <cell r="H314">
            <v>700</v>
          </cell>
          <cell r="I314">
            <v>700</v>
          </cell>
          <cell r="J314">
            <v>900</v>
          </cell>
          <cell r="K314">
            <v>900</v>
          </cell>
          <cell r="L314">
            <v>900</v>
          </cell>
          <cell r="M314">
            <v>950</v>
          </cell>
          <cell r="N314">
            <v>950</v>
          </cell>
          <cell r="O314">
            <v>950</v>
          </cell>
          <cell r="P314">
            <v>950</v>
          </cell>
          <cell r="Q314">
            <v>1000</v>
          </cell>
          <cell r="R314">
            <v>1000</v>
          </cell>
          <cell r="S314">
            <v>1000</v>
          </cell>
          <cell r="T314">
            <v>1000</v>
          </cell>
          <cell r="U314">
            <v>1000</v>
          </cell>
          <cell r="V314">
            <v>1100</v>
          </cell>
          <cell r="W314">
            <v>1100</v>
          </cell>
          <cell r="X314">
            <v>1100</v>
          </cell>
          <cell r="Y314">
            <v>1100</v>
          </cell>
          <cell r="Z314">
            <v>1100</v>
          </cell>
          <cell r="AA314">
            <v>1200</v>
          </cell>
          <cell r="AB314">
            <v>1200</v>
          </cell>
          <cell r="AC314">
            <v>1200</v>
          </cell>
          <cell r="AD314">
            <v>1200</v>
          </cell>
          <cell r="AE314">
            <v>1350</v>
          </cell>
          <cell r="AF314">
            <v>12</v>
          </cell>
        </row>
        <row r="315">
          <cell r="G315" t="str">
            <v>Shorts 3" Inseam with Lining</v>
          </cell>
          <cell r="H315">
            <v>550</v>
          </cell>
          <cell r="I315">
            <v>550</v>
          </cell>
          <cell r="J315">
            <v>700</v>
          </cell>
          <cell r="K315">
            <v>700</v>
          </cell>
          <cell r="L315">
            <v>700</v>
          </cell>
          <cell r="M315">
            <v>800</v>
          </cell>
          <cell r="N315">
            <v>800</v>
          </cell>
          <cell r="O315">
            <v>800</v>
          </cell>
          <cell r="P315">
            <v>800</v>
          </cell>
          <cell r="Q315">
            <v>850</v>
          </cell>
          <cell r="R315">
            <v>850</v>
          </cell>
          <cell r="S315">
            <v>850</v>
          </cell>
          <cell r="T315">
            <v>850</v>
          </cell>
          <cell r="U315">
            <v>850</v>
          </cell>
          <cell r="V315">
            <v>950</v>
          </cell>
          <cell r="W315">
            <v>950</v>
          </cell>
          <cell r="X315">
            <v>950</v>
          </cell>
          <cell r="Y315">
            <v>950</v>
          </cell>
          <cell r="Z315">
            <v>950</v>
          </cell>
          <cell r="AA315">
            <v>1050</v>
          </cell>
          <cell r="AB315">
            <v>1050</v>
          </cell>
          <cell r="AC315">
            <v>1050</v>
          </cell>
          <cell r="AD315">
            <v>1050</v>
          </cell>
          <cell r="AE315">
            <v>1200</v>
          </cell>
          <cell r="AF315">
            <v>12</v>
          </cell>
        </row>
        <row r="316">
          <cell r="G316" t="str">
            <v>Pants  All-Sports</v>
          </cell>
          <cell r="H316">
            <v>880</v>
          </cell>
          <cell r="I316">
            <v>880</v>
          </cell>
          <cell r="J316">
            <v>1120</v>
          </cell>
          <cell r="K316">
            <v>1120</v>
          </cell>
          <cell r="L316">
            <v>1120</v>
          </cell>
          <cell r="M316">
            <v>1280</v>
          </cell>
          <cell r="N316">
            <v>1280</v>
          </cell>
          <cell r="O316">
            <v>1280</v>
          </cell>
          <cell r="P316">
            <v>1280</v>
          </cell>
          <cell r="Q316">
            <v>1360</v>
          </cell>
          <cell r="R316">
            <v>1360</v>
          </cell>
          <cell r="S316">
            <v>1360</v>
          </cell>
          <cell r="T316">
            <v>1360</v>
          </cell>
          <cell r="U316">
            <v>1360</v>
          </cell>
          <cell r="V316">
            <v>1520</v>
          </cell>
          <cell r="W316">
            <v>1520</v>
          </cell>
          <cell r="X316">
            <v>1520</v>
          </cell>
          <cell r="Y316">
            <v>1520</v>
          </cell>
          <cell r="Z316">
            <v>1520</v>
          </cell>
          <cell r="AA316">
            <v>1680</v>
          </cell>
          <cell r="AB316">
            <v>1680</v>
          </cell>
          <cell r="AC316">
            <v>1680</v>
          </cell>
          <cell r="AD316">
            <v>1680</v>
          </cell>
          <cell r="AE316">
            <v>1830</v>
          </cell>
          <cell r="AF316">
            <v>12</v>
          </cell>
        </row>
        <row r="317">
          <cell r="G317" t="str">
            <v>Rashguard Spandex Short Sleeves</v>
          </cell>
          <cell r="H317">
            <v>760</v>
          </cell>
          <cell r="I317">
            <v>760</v>
          </cell>
          <cell r="J317">
            <v>955</v>
          </cell>
          <cell r="K317">
            <v>955</v>
          </cell>
          <cell r="L317">
            <v>955</v>
          </cell>
          <cell r="M317">
            <v>1085</v>
          </cell>
          <cell r="N317">
            <v>1085</v>
          </cell>
          <cell r="O317">
            <v>1085</v>
          </cell>
          <cell r="P317">
            <v>1085</v>
          </cell>
          <cell r="Q317">
            <v>1150</v>
          </cell>
          <cell r="R317">
            <v>1150</v>
          </cell>
          <cell r="S317">
            <v>1150</v>
          </cell>
          <cell r="T317">
            <v>1150</v>
          </cell>
          <cell r="U317">
            <v>1150</v>
          </cell>
          <cell r="V317">
            <v>1280</v>
          </cell>
          <cell r="W317">
            <v>1280</v>
          </cell>
          <cell r="X317">
            <v>1280</v>
          </cell>
          <cell r="Y317">
            <v>1280</v>
          </cell>
          <cell r="Z317">
            <v>1280</v>
          </cell>
          <cell r="AA317" t="str">
            <v>n.a</v>
          </cell>
          <cell r="AB317" t="str">
            <v>n.a</v>
          </cell>
          <cell r="AC317" t="str">
            <v>n.a</v>
          </cell>
          <cell r="AD317" t="str">
            <v>n.a</v>
          </cell>
          <cell r="AE317" t="e">
            <v>#VALUE!</v>
          </cell>
          <cell r="AF317">
            <v>12</v>
          </cell>
        </row>
        <row r="318">
          <cell r="G318" t="str">
            <v>Rashguard Spandex Long Sleeves</v>
          </cell>
          <cell r="H318">
            <v>960</v>
          </cell>
          <cell r="I318">
            <v>960</v>
          </cell>
          <cell r="J318">
            <v>1220</v>
          </cell>
          <cell r="K318">
            <v>1220</v>
          </cell>
          <cell r="L318">
            <v>1220</v>
          </cell>
          <cell r="M318">
            <v>1285</v>
          </cell>
          <cell r="N318">
            <v>1285</v>
          </cell>
          <cell r="O318">
            <v>1285</v>
          </cell>
          <cell r="P318">
            <v>1285</v>
          </cell>
          <cell r="Q318">
            <v>1350</v>
          </cell>
          <cell r="R318">
            <v>1350</v>
          </cell>
          <cell r="S318">
            <v>1350</v>
          </cell>
          <cell r="T318">
            <v>1350</v>
          </cell>
          <cell r="U318">
            <v>1350</v>
          </cell>
          <cell r="V318">
            <v>1480</v>
          </cell>
          <cell r="W318">
            <v>1480</v>
          </cell>
          <cell r="X318">
            <v>1480</v>
          </cell>
          <cell r="Y318">
            <v>1480</v>
          </cell>
          <cell r="Z318">
            <v>1480</v>
          </cell>
          <cell r="AA318" t="str">
            <v>n.a</v>
          </cell>
          <cell r="AB318" t="str">
            <v>n.a</v>
          </cell>
          <cell r="AC318" t="str">
            <v>n.a</v>
          </cell>
          <cell r="AD318" t="str">
            <v>n.a</v>
          </cell>
          <cell r="AE318" t="e">
            <v>#VALUE!</v>
          </cell>
          <cell r="AF318">
            <v>12</v>
          </cell>
        </row>
        <row r="319">
          <cell r="G319" t="str">
            <v>Rashguard Spandex 3/4 Sleeves</v>
          </cell>
          <cell r="H319">
            <v>960</v>
          </cell>
          <cell r="I319">
            <v>960</v>
          </cell>
          <cell r="J319">
            <v>1220</v>
          </cell>
          <cell r="K319">
            <v>1220</v>
          </cell>
          <cell r="L319">
            <v>1220</v>
          </cell>
          <cell r="M319">
            <v>1285</v>
          </cell>
          <cell r="N319">
            <v>1285</v>
          </cell>
          <cell r="O319">
            <v>1285</v>
          </cell>
          <cell r="P319">
            <v>1285</v>
          </cell>
          <cell r="Q319">
            <v>1350</v>
          </cell>
          <cell r="R319">
            <v>1350</v>
          </cell>
          <cell r="S319">
            <v>1350</v>
          </cell>
          <cell r="T319">
            <v>1350</v>
          </cell>
          <cell r="U319">
            <v>1350</v>
          </cell>
          <cell r="V319">
            <v>1480</v>
          </cell>
          <cell r="W319">
            <v>1480</v>
          </cell>
          <cell r="X319">
            <v>1480</v>
          </cell>
          <cell r="Y319">
            <v>1480</v>
          </cell>
          <cell r="Z319">
            <v>1480</v>
          </cell>
          <cell r="AA319" t="str">
            <v>n.a</v>
          </cell>
          <cell r="AB319" t="str">
            <v>n.a</v>
          </cell>
          <cell r="AC319" t="str">
            <v>n.a</v>
          </cell>
          <cell r="AD319" t="str">
            <v>n.a</v>
          </cell>
          <cell r="AE319" t="e">
            <v>#VALUE!</v>
          </cell>
          <cell r="AF319">
            <v>12</v>
          </cell>
        </row>
        <row r="320">
          <cell r="G320" t="str">
            <v>Rashguard Spandex Sleeveless</v>
          </cell>
          <cell r="H320">
            <v>585</v>
          </cell>
          <cell r="I320">
            <v>585</v>
          </cell>
          <cell r="J320">
            <v>780</v>
          </cell>
          <cell r="K320">
            <v>780</v>
          </cell>
          <cell r="L320">
            <v>780</v>
          </cell>
          <cell r="M320">
            <v>845</v>
          </cell>
          <cell r="N320">
            <v>845</v>
          </cell>
          <cell r="O320">
            <v>845</v>
          </cell>
          <cell r="P320">
            <v>845</v>
          </cell>
          <cell r="Q320">
            <v>910</v>
          </cell>
          <cell r="R320">
            <v>910</v>
          </cell>
          <cell r="S320">
            <v>910</v>
          </cell>
          <cell r="T320">
            <v>910</v>
          </cell>
          <cell r="U320">
            <v>910</v>
          </cell>
          <cell r="V320">
            <v>1040</v>
          </cell>
          <cell r="W320">
            <v>1040</v>
          </cell>
          <cell r="X320">
            <v>1040</v>
          </cell>
          <cell r="Y320">
            <v>1040</v>
          </cell>
          <cell r="Z320">
            <v>1040</v>
          </cell>
          <cell r="AA320" t="str">
            <v>n.a</v>
          </cell>
          <cell r="AB320" t="str">
            <v>n.a</v>
          </cell>
          <cell r="AC320" t="str">
            <v>n.a</v>
          </cell>
          <cell r="AD320" t="str">
            <v>n.a</v>
          </cell>
          <cell r="AE320" t="e">
            <v>#VALUE!</v>
          </cell>
          <cell r="AF320">
            <v>12</v>
          </cell>
        </row>
        <row r="321">
          <cell r="G321" t="str">
            <v>Compression Calf / Leg Sleeves Spandex</v>
          </cell>
          <cell r="H321" t="str">
            <v>n.a</v>
          </cell>
          <cell r="I321" t="str">
            <v>n.a</v>
          </cell>
          <cell r="J321" t="str">
            <v>n.a</v>
          </cell>
          <cell r="K321" t="str">
            <v>n.a</v>
          </cell>
          <cell r="L321" t="str">
            <v>n.a</v>
          </cell>
          <cell r="M321" t="str">
            <v>n.a</v>
          </cell>
          <cell r="N321" t="str">
            <v>n.a</v>
          </cell>
          <cell r="O321" t="str">
            <v>n.a</v>
          </cell>
          <cell r="P321">
            <v>500</v>
          </cell>
          <cell r="Q321">
            <v>500</v>
          </cell>
          <cell r="R321">
            <v>500</v>
          </cell>
          <cell r="S321">
            <v>500</v>
          </cell>
          <cell r="T321">
            <v>500</v>
          </cell>
          <cell r="U321">
            <v>500</v>
          </cell>
          <cell r="V321" t="str">
            <v>n.a</v>
          </cell>
          <cell r="W321" t="str">
            <v>n.a</v>
          </cell>
          <cell r="X321" t="str">
            <v>n.a</v>
          </cell>
          <cell r="Y321" t="str">
            <v>n.a</v>
          </cell>
          <cell r="Z321" t="str">
            <v>n.a</v>
          </cell>
          <cell r="AA321" t="str">
            <v>n.a</v>
          </cell>
          <cell r="AB321" t="str">
            <v>n.a</v>
          </cell>
          <cell r="AC321" t="str">
            <v>n.a</v>
          </cell>
          <cell r="AD321" t="str">
            <v>n.a</v>
          </cell>
          <cell r="AE321" t="e">
            <v>#VALUE!</v>
          </cell>
          <cell r="AF321">
            <v>12</v>
          </cell>
        </row>
        <row r="322">
          <cell r="G322" t="str">
            <v>Compression Arm Sleeves Spandex</v>
          </cell>
          <cell r="H322" t="str">
            <v>n.a</v>
          </cell>
          <cell r="I322" t="str">
            <v>n.a</v>
          </cell>
          <cell r="J322" t="str">
            <v>n.a</v>
          </cell>
          <cell r="K322" t="str">
            <v>n.a</v>
          </cell>
          <cell r="L322" t="str">
            <v>n.a</v>
          </cell>
          <cell r="M322" t="str">
            <v>n.a</v>
          </cell>
          <cell r="N322" t="str">
            <v>n.a</v>
          </cell>
          <cell r="O322" t="str">
            <v>n.a</v>
          </cell>
          <cell r="P322">
            <v>500</v>
          </cell>
          <cell r="Q322">
            <v>500</v>
          </cell>
          <cell r="R322">
            <v>500</v>
          </cell>
          <cell r="S322">
            <v>500</v>
          </cell>
          <cell r="T322">
            <v>500</v>
          </cell>
          <cell r="U322">
            <v>500</v>
          </cell>
          <cell r="V322" t="str">
            <v>n.a</v>
          </cell>
          <cell r="W322" t="str">
            <v>n.a</v>
          </cell>
          <cell r="X322" t="str">
            <v>n.a</v>
          </cell>
          <cell r="Y322" t="str">
            <v>n.a</v>
          </cell>
          <cell r="Z322" t="str">
            <v>n.a</v>
          </cell>
          <cell r="AA322" t="str">
            <v>n.a</v>
          </cell>
          <cell r="AB322" t="str">
            <v>n.a</v>
          </cell>
          <cell r="AC322" t="str">
            <v>n.a</v>
          </cell>
          <cell r="AD322" t="str">
            <v>n.a</v>
          </cell>
          <cell r="AE322" t="e">
            <v>#VALUE!</v>
          </cell>
          <cell r="AF322">
            <v>12</v>
          </cell>
        </row>
        <row r="323">
          <cell r="G323" t="str">
            <v>Boardshorts with Waterproof Zipper</v>
          </cell>
          <cell r="H323">
            <v>995</v>
          </cell>
          <cell r="I323">
            <v>1200</v>
          </cell>
          <cell r="J323">
            <v>1300</v>
          </cell>
          <cell r="K323">
            <v>1400</v>
          </cell>
          <cell r="L323">
            <v>1400</v>
          </cell>
          <cell r="M323">
            <v>1500</v>
          </cell>
          <cell r="N323">
            <v>1500</v>
          </cell>
          <cell r="O323">
            <v>1500</v>
          </cell>
          <cell r="P323">
            <v>1500</v>
          </cell>
          <cell r="Q323">
            <v>1650</v>
          </cell>
          <cell r="R323">
            <v>1650</v>
          </cell>
          <cell r="S323">
            <v>1650</v>
          </cell>
          <cell r="T323">
            <v>1650</v>
          </cell>
          <cell r="U323">
            <v>1650</v>
          </cell>
          <cell r="V323">
            <v>1850</v>
          </cell>
          <cell r="W323">
            <v>1850</v>
          </cell>
          <cell r="X323">
            <v>1850</v>
          </cell>
          <cell r="Y323">
            <v>1850</v>
          </cell>
          <cell r="Z323">
            <v>1850</v>
          </cell>
          <cell r="AA323">
            <v>2000</v>
          </cell>
          <cell r="AB323">
            <v>2000</v>
          </cell>
          <cell r="AC323">
            <v>2000</v>
          </cell>
          <cell r="AD323">
            <v>2000</v>
          </cell>
          <cell r="AE323">
            <v>2150</v>
          </cell>
          <cell r="AF323">
            <v>12</v>
          </cell>
        </row>
        <row r="324">
          <cell r="G324" t="str">
            <v>Compression Spandex Shorts 2.5" Inseam Without Pad</v>
          </cell>
          <cell r="H324">
            <v>575</v>
          </cell>
          <cell r="I324">
            <v>575</v>
          </cell>
          <cell r="J324">
            <v>825</v>
          </cell>
          <cell r="K324">
            <v>825</v>
          </cell>
          <cell r="L324">
            <v>825</v>
          </cell>
          <cell r="M324">
            <v>900</v>
          </cell>
          <cell r="N324">
            <v>900</v>
          </cell>
          <cell r="O324">
            <v>900</v>
          </cell>
          <cell r="P324">
            <v>900</v>
          </cell>
          <cell r="Q324">
            <v>950</v>
          </cell>
          <cell r="R324">
            <v>950</v>
          </cell>
          <cell r="S324">
            <v>950</v>
          </cell>
          <cell r="T324">
            <v>950</v>
          </cell>
          <cell r="U324">
            <v>950</v>
          </cell>
          <cell r="V324">
            <v>950</v>
          </cell>
          <cell r="W324">
            <v>950</v>
          </cell>
          <cell r="X324">
            <v>950</v>
          </cell>
          <cell r="Y324">
            <v>950</v>
          </cell>
          <cell r="Z324">
            <v>950</v>
          </cell>
          <cell r="AA324" t="str">
            <v>n.a</v>
          </cell>
          <cell r="AB324" t="str">
            <v>n.a</v>
          </cell>
          <cell r="AC324" t="str">
            <v>n.a</v>
          </cell>
          <cell r="AD324" t="str">
            <v>n.a</v>
          </cell>
          <cell r="AE324" t="e">
            <v>#VALUE!</v>
          </cell>
          <cell r="AF324">
            <v>12</v>
          </cell>
        </row>
        <row r="325">
          <cell r="G325" t="str">
            <v>Compression Spandex Shorts 4.5" Inseam Without Pad</v>
          </cell>
          <cell r="H325">
            <v>575</v>
          </cell>
          <cell r="I325">
            <v>575</v>
          </cell>
          <cell r="J325">
            <v>825</v>
          </cell>
          <cell r="K325">
            <v>825</v>
          </cell>
          <cell r="L325">
            <v>825</v>
          </cell>
          <cell r="M325">
            <v>900</v>
          </cell>
          <cell r="N325">
            <v>900</v>
          </cell>
          <cell r="O325">
            <v>900</v>
          </cell>
          <cell r="P325">
            <v>900</v>
          </cell>
          <cell r="Q325">
            <v>950</v>
          </cell>
          <cell r="R325">
            <v>950</v>
          </cell>
          <cell r="S325">
            <v>950</v>
          </cell>
          <cell r="T325">
            <v>950</v>
          </cell>
          <cell r="U325">
            <v>950</v>
          </cell>
          <cell r="V325">
            <v>950</v>
          </cell>
          <cell r="W325">
            <v>950</v>
          </cell>
          <cell r="X325">
            <v>950</v>
          </cell>
          <cell r="Y325">
            <v>950</v>
          </cell>
          <cell r="Z325">
            <v>950</v>
          </cell>
          <cell r="AA325" t="str">
            <v>n.a</v>
          </cell>
          <cell r="AB325" t="str">
            <v>n.a</v>
          </cell>
          <cell r="AC325" t="str">
            <v>n.a</v>
          </cell>
          <cell r="AD325" t="str">
            <v>n.a</v>
          </cell>
          <cell r="AE325" t="e">
            <v>#VALUE!</v>
          </cell>
          <cell r="AF325">
            <v>12</v>
          </cell>
        </row>
        <row r="326">
          <cell r="G326" t="str">
            <v>Compression Spandex Shorts 6" +  Inseam Without Pad</v>
          </cell>
          <cell r="H326">
            <v>600</v>
          </cell>
          <cell r="I326">
            <v>600</v>
          </cell>
          <cell r="J326">
            <v>850</v>
          </cell>
          <cell r="K326">
            <v>850</v>
          </cell>
          <cell r="L326">
            <v>850</v>
          </cell>
          <cell r="M326">
            <v>900</v>
          </cell>
          <cell r="N326">
            <v>900</v>
          </cell>
          <cell r="O326">
            <v>900</v>
          </cell>
          <cell r="P326">
            <v>900</v>
          </cell>
          <cell r="Q326">
            <v>1000</v>
          </cell>
          <cell r="R326">
            <v>1000</v>
          </cell>
          <cell r="S326">
            <v>1000</v>
          </cell>
          <cell r="T326">
            <v>1000</v>
          </cell>
          <cell r="U326">
            <v>1000</v>
          </cell>
          <cell r="V326">
            <v>1250</v>
          </cell>
          <cell r="W326">
            <v>1250</v>
          </cell>
          <cell r="X326">
            <v>1250</v>
          </cell>
          <cell r="Y326">
            <v>1250</v>
          </cell>
          <cell r="Z326">
            <v>1250</v>
          </cell>
          <cell r="AA326" t="str">
            <v>n.a</v>
          </cell>
          <cell r="AB326" t="str">
            <v>n.a</v>
          </cell>
          <cell r="AC326" t="str">
            <v>n.a</v>
          </cell>
          <cell r="AD326" t="str">
            <v>n.a</v>
          </cell>
          <cell r="AE326" t="e">
            <v>#VALUE!</v>
          </cell>
          <cell r="AF326">
            <v>12</v>
          </cell>
        </row>
        <row r="327">
          <cell r="G327" t="str">
            <v>Compression Spandex Pants/Leggings Without Pad</v>
          </cell>
          <cell r="H327">
            <v>960</v>
          </cell>
          <cell r="I327">
            <v>960</v>
          </cell>
          <cell r="J327">
            <v>1360</v>
          </cell>
          <cell r="K327">
            <v>1360</v>
          </cell>
          <cell r="L327">
            <v>1360</v>
          </cell>
          <cell r="M327">
            <v>1440</v>
          </cell>
          <cell r="N327">
            <v>1440</v>
          </cell>
          <cell r="O327">
            <v>1440</v>
          </cell>
          <cell r="P327">
            <v>1440</v>
          </cell>
          <cell r="Q327">
            <v>1600</v>
          </cell>
          <cell r="R327">
            <v>1600</v>
          </cell>
          <cell r="S327">
            <v>1600</v>
          </cell>
          <cell r="T327">
            <v>1600</v>
          </cell>
          <cell r="U327">
            <v>1600</v>
          </cell>
          <cell r="V327">
            <v>2000</v>
          </cell>
          <cell r="W327">
            <v>2000</v>
          </cell>
          <cell r="X327">
            <v>2000</v>
          </cell>
          <cell r="Y327">
            <v>2000</v>
          </cell>
          <cell r="Z327">
            <v>2000</v>
          </cell>
          <cell r="AA327" t="str">
            <v>n.a</v>
          </cell>
          <cell r="AB327" t="str">
            <v>n.a</v>
          </cell>
          <cell r="AC327" t="str">
            <v>n.a</v>
          </cell>
          <cell r="AD327" t="str">
            <v>n.a</v>
          </cell>
          <cell r="AE327" t="e">
            <v>#VALUE!</v>
          </cell>
          <cell r="AF327">
            <v>12</v>
          </cell>
        </row>
        <row r="328">
          <cell r="G328" t="str">
            <v>Cycling Jersey - Professional Std Zipper - No PowerGrip</v>
          </cell>
          <cell r="H328">
            <v>750</v>
          </cell>
          <cell r="I328">
            <v>750</v>
          </cell>
          <cell r="J328">
            <v>950</v>
          </cell>
          <cell r="K328">
            <v>950</v>
          </cell>
          <cell r="L328">
            <v>950</v>
          </cell>
          <cell r="M328">
            <v>1150</v>
          </cell>
          <cell r="N328">
            <v>1150</v>
          </cell>
          <cell r="O328">
            <v>1150</v>
          </cell>
          <cell r="P328">
            <v>1150</v>
          </cell>
          <cell r="Q328">
            <v>1300</v>
          </cell>
          <cell r="R328">
            <v>1300</v>
          </cell>
          <cell r="S328">
            <v>1300</v>
          </cell>
          <cell r="T328">
            <v>1300</v>
          </cell>
          <cell r="U328">
            <v>1300</v>
          </cell>
          <cell r="V328">
            <v>1450</v>
          </cell>
          <cell r="W328">
            <v>1450</v>
          </cell>
          <cell r="X328">
            <v>1450</v>
          </cell>
          <cell r="Y328">
            <v>1450</v>
          </cell>
          <cell r="Z328">
            <v>1450</v>
          </cell>
          <cell r="AA328">
            <v>1450</v>
          </cell>
          <cell r="AB328">
            <v>1450</v>
          </cell>
          <cell r="AC328">
            <v>1450</v>
          </cell>
          <cell r="AD328">
            <v>1450</v>
          </cell>
          <cell r="AE328">
            <v>1600</v>
          </cell>
          <cell r="AF328">
            <v>12</v>
          </cell>
        </row>
        <row r="329">
          <cell r="G329" t="str">
            <v>Cycling Jersey - Professional Std Zipper - With PowerGrip</v>
          </cell>
          <cell r="H329">
            <v>830</v>
          </cell>
          <cell r="I329">
            <v>830</v>
          </cell>
          <cell r="J329">
            <v>1030</v>
          </cell>
          <cell r="K329">
            <v>1030</v>
          </cell>
          <cell r="L329">
            <v>1030</v>
          </cell>
          <cell r="M329">
            <v>1230</v>
          </cell>
          <cell r="N329">
            <v>1230</v>
          </cell>
          <cell r="O329">
            <v>1230</v>
          </cell>
          <cell r="P329">
            <v>1230</v>
          </cell>
          <cell r="Q329">
            <v>1380</v>
          </cell>
          <cell r="R329">
            <v>1380</v>
          </cell>
          <cell r="S329">
            <v>1380</v>
          </cell>
          <cell r="T329">
            <v>1380</v>
          </cell>
          <cell r="U329">
            <v>1380</v>
          </cell>
          <cell r="V329">
            <v>1530</v>
          </cell>
          <cell r="W329">
            <v>1530</v>
          </cell>
          <cell r="X329">
            <v>1530</v>
          </cell>
          <cell r="Y329">
            <v>1530</v>
          </cell>
          <cell r="Z329">
            <v>1530</v>
          </cell>
          <cell r="AA329">
            <v>1530</v>
          </cell>
          <cell r="AB329">
            <v>1530</v>
          </cell>
          <cell r="AC329">
            <v>1530</v>
          </cell>
          <cell r="AD329">
            <v>1530</v>
          </cell>
          <cell r="AE329">
            <v>1680</v>
          </cell>
          <cell r="AF329">
            <v>12</v>
          </cell>
        </row>
        <row r="330">
          <cell r="G330" t="str">
            <v>Cycling Jersey - Professional  - YKK Full Hidden Zipper - No PowerGrip)</v>
          </cell>
          <cell r="H330">
            <v>875</v>
          </cell>
          <cell r="I330">
            <v>875</v>
          </cell>
          <cell r="J330">
            <v>1075</v>
          </cell>
          <cell r="K330">
            <v>1075</v>
          </cell>
          <cell r="L330">
            <v>1075</v>
          </cell>
          <cell r="M330">
            <v>1275</v>
          </cell>
          <cell r="N330">
            <v>1275</v>
          </cell>
          <cell r="O330">
            <v>1275</v>
          </cell>
          <cell r="P330">
            <v>1275</v>
          </cell>
          <cell r="Q330">
            <v>1425</v>
          </cell>
          <cell r="R330">
            <v>1425</v>
          </cell>
          <cell r="S330">
            <v>1425</v>
          </cell>
          <cell r="T330">
            <v>1425</v>
          </cell>
          <cell r="U330">
            <v>1425</v>
          </cell>
          <cell r="V330">
            <v>1575</v>
          </cell>
          <cell r="W330">
            <v>1575</v>
          </cell>
          <cell r="X330">
            <v>1575</v>
          </cell>
          <cell r="Y330">
            <v>1575</v>
          </cell>
          <cell r="Z330">
            <v>1575</v>
          </cell>
          <cell r="AA330">
            <v>1575</v>
          </cell>
          <cell r="AB330">
            <v>1575</v>
          </cell>
          <cell r="AC330">
            <v>1575</v>
          </cell>
          <cell r="AD330">
            <v>1575</v>
          </cell>
          <cell r="AE330">
            <v>1725</v>
          </cell>
          <cell r="AF330">
            <v>12</v>
          </cell>
        </row>
        <row r="331">
          <cell r="G331" t="str">
            <v>Cycling Jersey - Professional  - YKK Full Hidden Zipper - With PowerGrip)</v>
          </cell>
          <cell r="H331">
            <v>955</v>
          </cell>
          <cell r="I331">
            <v>955</v>
          </cell>
          <cell r="J331">
            <v>1155</v>
          </cell>
          <cell r="K331">
            <v>1155</v>
          </cell>
          <cell r="L331">
            <v>1155</v>
          </cell>
          <cell r="M331">
            <v>1355</v>
          </cell>
          <cell r="N331">
            <v>1355</v>
          </cell>
          <cell r="O331">
            <v>1355</v>
          </cell>
          <cell r="P331">
            <v>1355</v>
          </cell>
          <cell r="Q331">
            <v>1505</v>
          </cell>
          <cell r="R331">
            <v>1505</v>
          </cell>
          <cell r="S331">
            <v>1505</v>
          </cell>
          <cell r="T331">
            <v>1505</v>
          </cell>
          <cell r="U331">
            <v>1505</v>
          </cell>
          <cell r="V331">
            <v>1655</v>
          </cell>
          <cell r="W331">
            <v>1655</v>
          </cell>
          <cell r="X331">
            <v>1655</v>
          </cell>
          <cell r="Y331">
            <v>1655</v>
          </cell>
          <cell r="Z331">
            <v>1655</v>
          </cell>
          <cell r="AA331">
            <v>1655</v>
          </cell>
          <cell r="AB331">
            <v>1655</v>
          </cell>
          <cell r="AC331">
            <v>1655</v>
          </cell>
          <cell r="AD331">
            <v>1655</v>
          </cell>
          <cell r="AE331">
            <v>1805</v>
          </cell>
          <cell r="AF331">
            <v>12</v>
          </cell>
        </row>
        <row r="332">
          <cell r="G332" t="str">
            <v>Cycling Jersey - MTB - Short Sleeve (No pocket/garter)</v>
          </cell>
          <cell r="H332">
            <v>700</v>
          </cell>
          <cell r="I332">
            <v>700</v>
          </cell>
          <cell r="J332">
            <v>900</v>
          </cell>
          <cell r="K332">
            <v>900</v>
          </cell>
          <cell r="L332">
            <v>900</v>
          </cell>
          <cell r="M332">
            <v>1100</v>
          </cell>
          <cell r="N332">
            <v>1100</v>
          </cell>
          <cell r="O332">
            <v>1100</v>
          </cell>
          <cell r="P332">
            <v>1100</v>
          </cell>
          <cell r="Q332">
            <v>1250</v>
          </cell>
          <cell r="R332">
            <v>1250</v>
          </cell>
          <cell r="S332">
            <v>1250</v>
          </cell>
          <cell r="T332">
            <v>1250</v>
          </cell>
          <cell r="U332">
            <v>1250</v>
          </cell>
          <cell r="V332">
            <v>1400</v>
          </cell>
          <cell r="W332">
            <v>1400</v>
          </cell>
          <cell r="X332">
            <v>1400</v>
          </cell>
          <cell r="Y332">
            <v>1400</v>
          </cell>
          <cell r="Z332">
            <v>1400</v>
          </cell>
          <cell r="AA332">
            <v>1400</v>
          </cell>
          <cell r="AB332">
            <v>1400</v>
          </cell>
          <cell r="AC332">
            <v>1400</v>
          </cell>
          <cell r="AD332">
            <v>1400</v>
          </cell>
          <cell r="AE332">
            <v>1550</v>
          </cell>
          <cell r="AF332">
            <v>12</v>
          </cell>
        </row>
        <row r="333">
          <cell r="G333" t="str">
            <v>Cycling Jersey - MTB - Long Sleeve (No pocket/garter)</v>
          </cell>
          <cell r="H333">
            <v>750</v>
          </cell>
          <cell r="I333">
            <v>750</v>
          </cell>
          <cell r="J333">
            <v>950</v>
          </cell>
          <cell r="K333">
            <v>950</v>
          </cell>
          <cell r="L333">
            <v>950</v>
          </cell>
          <cell r="M333">
            <v>1150</v>
          </cell>
          <cell r="N333">
            <v>1150</v>
          </cell>
          <cell r="O333">
            <v>1150</v>
          </cell>
          <cell r="P333">
            <v>1150</v>
          </cell>
          <cell r="Q333">
            <v>1300</v>
          </cell>
          <cell r="R333">
            <v>1300</v>
          </cell>
          <cell r="S333">
            <v>1300</v>
          </cell>
          <cell r="T333">
            <v>1300</v>
          </cell>
          <cell r="U333">
            <v>1300</v>
          </cell>
          <cell r="V333">
            <v>1450</v>
          </cell>
          <cell r="W333">
            <v>1450</v>
          </cell>
          <cell r="X333">
            <v>1450</v>
          </cell>
          <cell r="Y333">
            <v>1450</v>
          </cell>
          <cell r="Z333">
            <v>1450</v>
          </cell>
          <cell r="AA333">
            <v>1450</v>
          </cell>
          <cell r="AB333">
            <v>1450</v>
          </cell>
          <cell r="AC333">
            <v>1450</v>
          </cell>
          <cell r="AD333">
            <v>1450</v>
          </cell>
          <cell r="AE333">
            <v>1600</v>
          </cell>
          <cell r="AF333">
            <v>12</v>
          </cell>
        </row>
        <row r="334">
          <cell r="G334" t="str">
            <v>Cycling Jersey - PowerFit - YKK Zipper With PowerGrip</v>
          </cell>
          <cell r="H334">
            <v>869</v>
          </cell>
          <cell r="I334">
            <v>869</v>
          </cell>
          <cell r="J334">
            <v>1085</v>
          </cell>
          <cell r="K334">
            <v>1085</v>
          </cell>
          <cell r="L334">
            <v>1085</v>
          </cell>
          <cell r="M334">
            <v>1480</v>
          </cell>
          <cell r="N334">
            <v>1480</v>
          </cell>
          <cell r="O334">
            <v>1480</v>
          </cell>
          <cell r="P334">
            <v>1480</v>
          </cell>
          <cell r="Q334">
            <v>1550</v>
          </cell>
          <cell r="R334">
            <v>1550</v>
          </cell>
          <cell r="S334">
            <v>1550</v>
          </cell>
          <cell r="T334">
            <v>1550</v>
          </cell>
          <cell r="U334">
            <v>1550</v>
          </cell>
          <cell r="V334">
            <v>1640</v>
          </cell>
          <cell r="W334">
            <v>1640</v>
          </cell>
          <cell r="X334">
            <v>1640</v>
          </cell>
          <cell r="Y334">
            <v>1640</v>
          </cell>
          <cell r="Z334">
            <v>1640</v>
          </cell>
          <cell r="AA334" t="str">
            <v>n.a</v>
          </cell>
          <cell r="AB334" t="str">
            <v>n.a</v>
          </cell>
          <cell r="AC334" t="str">
            <v>n.a</v>
          </cell>
          <cell r="AD334" t="str">
            <v>n.a</v>
          </cell>
          <cell r="AE334" t="e">
            <v>#VALUE!</v>
          </cell>
          <cell r="AF334">
            <v>10</v>
          </cell>
        </row>
        <row r="335">
          <cell r="G335" t="str">
            <v>Cycling/Triathlon Shorts Spandex  With Pad</v>
          </cell>
          <cell r="H335">
            <v>869</v>
          </cell>
          <cell r="I335">
            <v>869</v>
          </cell>
          <cell r="J335">
            <v>1085</v>
          </cell>
          <cell r="K335">
            <v>1085</v>
          </cell>
          <cell r="L335">
            <v>1085</v>
          </cell>
          <cell r="M335">
            <v>1480</v>
          </cell>
          <cell r="N335">
            <v>1480</v>
          </cell>
          <cell r="O335">
            <v>1480</v>
          </cell>
          <cell r="P335">
            <v>1480</v>
          </cell>
          <cell r="Q335">
            <v>1550</v>
          </cell>
          <cell r="R335">
            <v>1550</v>
          </cell>
          <cell r="S335">
            <v>1550</v>
          </cell>
          <cell r="T335">
            <v>1550</v>
          </cell>
          <cell r="U335">
            <v>1550</v>
          </cell>
          <cell r="V335">
            <v>1640</v>
          </cell>
          <cell r="W335">
            <v>1640</v>
          </cell>
          <cell r="X335">
            <v>1640</v>
          </cell>
          <cell r="Y335">
            <v>1640</v>
          </cell>
          <cell r="Z335">
            <v>1640</v>
          </cell>
          <cell r="AA335" t="str">
            <v>n.a</v>
          </cell>
          <cell r="AB335" t="str">
            <v>n.a</v>
          </cell>
          <cell r="AC335" t="str">
            <v>n.a</v>
          </cell>
          <cell r="AD335" t="str">
            <v>n.a</v>
          </cell>
          <cell r="AE335" t="e">
            <v>#VALUE!</v>
          </cell>
          <cell r="AF335">
            <v>10</v>
          </cell>
        </row>
        <row r="336">
          <cell r="G336" t="str">
            <v>Cycling Bib Shorts Spandex With Pad</v>
          </cell>
          <cell r="H336">
            <v>1169</v>
          </cell>
          <cell r="I336">
            <v>1169</v>
          </cell>
          <cell r="J336">
            <v>1385</v>
          </cell>
          <cell r="K336">
            <v>1385</v>
          </cell>
          <cell r="L336">
            <v>1385</v>
          </cell>
          <cell r="M336">
            <v>1780</v>
          </cell>
          <cell r="N336">
            <v>1780</v>
          </cell>
          <cell r="O336">
            <v>1780</v>
          </cell>
          <cell r="P336">
            <v>1780</v>
          </cell>
          <cell r="Q336">
            <v>1850</v>
          </cell>
          <cell r="R336">
            <v>1850</v>
          </cell>
          <cell r="S336">
            <v>1850</v>
          </cell>
          <cell r="T336">
            <v>1850</v>
          </cell>
          <cell r="U336">
            <v>1850</v>
          </cell>
          <cell r="V336">
            <v>1940</v>
          </cell>
          <cell r="W336">
            <v>1940</v>
          </cell>
          <cell r="X336">
            <v>1940</v>
          </cell>
          <cell r="Y336">
            <v>1940</v>
          </cell>
          <cell r="Z336">
            <v>1940</v>
          </cell>
          <cell r="AA336" t="str">
            <v>n.a</v>
          </cell>
          <cell r="AB336" t="str">
            <v>n.a</v>
          </cell>
          <cell r="AC336" t="str">
            <v>n.a</v>
          </cell>
          <cell r="AD336" t="str">
            <v>n.a</v>
          </cell>
          <cell r="AE336" t="e">
            <v>#VALUE!</v>
          </cell>
          <cell r="AF336">
            <v>10</v>
          </cell>
        </row>
        <row r="337">
          <cell r="G337" t="str">
            <v>Triathlon Suit 1-pc - YKK Zipper With Pad</v>
          </cell>
          <cell r="H337">
            <v>1600</v>
          </cell>
          <cell r="I337">
            <v>1600</v>
          </cell>
          <cell r="J337">
            <v>2015</v>
          </cell>
          <cell r="K337">
            <v>2015</v>
          </cell>
          <cell r="L337">
            <v>2015</v>
          </cell>
          <cell r="M337">
            <v>2475</v>
          </cell>
          <cell r="N337">
            <v>2475</v>
          </cell>
          <cell r="O337">
            <v>2475</v>
          </cell>
          <cell r="P337">
            <v>2475</v>
          </cell>
          <cell r="Q337">
            <v>2610</v>
          </cell>
          <cell r="R337">
            <v>2610</v>
          </cell>
          <cell r="S337">
            <v>2610</v>
          </cell>
          <cell r="T337">
            <v>2610</v>
          </cell>
          <cell r="U337">
            <v>2610</v>
          </cell>
          <cell r="V337">
            <v>2830</v>
          </cell>
          <cell r="W337">
            <v>2830</v>
          </cell>
          <cell r="X337">
            <v>2830</v>
          </cell>
          <cell r="Y337">
            <v>2830</v>
          </cell>
          <cell r="Z337">
            <v>2830</v>
          </cell>
          <cell r="AA337" t="str">
            <v>n.a</v>
          </cell>
          <cell r="AB337" t="str">
            <v>n.a</v>
          </cell>
          <cell r="AC337" t="str">
            <v>n.a</v>
          </cell>
          <cell r="AD337" t="str">
            <v>n.a</v>
          </cell>
          <cell r="AE337" t="e">
            <v>#VALUE!</v>
          </cell>
          <cell r="AF337">
            <v>6</v>
          </cell>
        </row>
        <row r="338">
          <cell r="G338" t="str">
            <v>Triathlon Shirt Sleeveless  - YKK Zipper</v>
          </cell>
          <cell r="H338">
            <v>731</v>
          </cell>
          <cell r="I338">
            <v>731</v>
          </cell>
          <cell r="J338">
            <v>930</v>
          </cell>
          <cell r="K338">
            <v>930</v>
          </cell>
          <cell r="L338">
            <v>930</v>
          </cell>
          <cell r="M338">
            <v>995</v>
          </cell>
          <cell r="N338">
            <v>995</v>
          </cell>
          <cell r="O338">
            <v>995</v>
          </cell>
          <cell r="P338">
            <v>995</v>
          </cell>
          <cell r="Q338">
            <v>1060</v>
          </cell>
          <cell r="R338">
            <v>1060</v>
          </cell>
          <cell r="S338">
            <v>1060</v>
          </cell>
          <cell r="T338">
            <v>1060</v>
          </cell>
          <cell r="U338">
            <v>1060</v>
          </cell>
          <cell r="V338">
            <v>1190</v>
          </cell>
          <cell r="W338">
            <v>1190</v>
          </cell>
          <cell r="X338">
            <v>1190</v>
          </cell>
          <cell r="Y338">
            <v>1190</v>
          </cell>
          <cell r="Z338">
            <v>1190</v>
          </cell>
          <cell r="AA338" t="str">
            <v>n.a</v>
          </cell>
          <cell r="AB338" t="str">
            <v>n.a</v>
          </cell>
          <cell r="AC338" t="str">
            <v>n.a</v>
          </cell>
          <cell r="AD338" t="str">
            <v>n.a</v>
          </cell>
          <cell r="AE338" t="e">
            <v>#VALUE!</v>
          </cell>
          <cell r="AF338">
            <v>12</v>
          </cell>
        </row>
        <row r="339">
          <cell r="G339" t="str">
            <v>Triathlon Bib Shorts Spandex With Pad</v>
          </cell>
          <cell r="H339">
            <v>1169</v>
          </cell>
          <cell r="I339">
            <v>1169</v>
          </cell>
          <cell r="J339">
            <v>1385</v>
          </cell>
          <cell r="K339">
            <v>1385</v>
          </cell>
          <cell r="L339">
            <v>1385</v>
          </cell>
          <cell r="M339">
            <v>1780</v>
          </cell>
          <cell r="N339">
            <v>1780</v>
          </cell>
          <cell r="O339">
            <v>1780</v>
          </cell>
          <cell r="P339">
            <v>1780</v>
          </cell>
          <cell r="Q339">
            <v>1850</v>
          </cell>
          <cell r="R339">
            <v>1850</v>
          </cell>
          <cell r="S339">
            <v>1850</v>
          </cell>
          <cell r="T339">
            <v>1850</v>
          </cell>
          <cell r="U339">
            <v>1850</v>
          </cell>
          <cell r="V339">
            <v>1940</v>
          </cell>
          <cell r="W339">
            <v>1940</v>
          </cell>
          <cell r="X339">
            <v>1940</v>
          </cell>
          <cell r="Y339">
            <v>1940</v>
          </cell>
          <cell r="Z339">
            <v>1940</v>
          </cell>
          <cell r="AA339" t="str">
            <v>n.a</v>
          </cell>
          <cell r="AB339" t="str">
            <v>n.a</v>
          </cell>
          <cell r="AC339" t="str">
            <v>n.a</v>
          </cell>
          <cell r="AD339" t="str">
            <v>n.a</v>
          </cell>
          <cell r="AE339" t="e">
            <v>#VALUE!</v>
          </cell>
          <cell r="AF339">
            <v>10</v>
          </cell>
        </row>
        <row r="340">
          <cell r="G340" t="str">
            <v>Netball Dress  Using 2-Way Stretch Fabric</v>
          </cell>
          <cell r="H340">
            <v>800</v>
          </cell>
          <cell r="I340">
            <v>800</v>
          </cell>
          <cell r="J340">
            <v>900</v>
          </cell>
          <cell r="K340">
            <v>900</v>
          </cell>
          <cell r="L340">
            <v>900</v>
          </cell>
          <cell r="M340">
            <v>1000</v>
          </cell>
          <cell r="N340">
            <v>1000</v>
          </cell>
          <cell r="O340">
            <v>1000</v>
          </cell>
          <cell r="P340">
            <v>1000</v>
          </cell>
          <cell r="Q340">
            <v>1100</v>
          </cell>
          <cell r="R340">
            <v>1100</v>
          </cell>
          <cell r="S340">
            <v>1100</v>
          </cell>
          <cell r="T340">
            <v>1100</v>
          </cell>
          <cell r="U340">
            <v>1100</v>
          </cell>
          <cell r="V340">
            <v>1200</v>
          </cell>
          <cell r="W340">
            <v>1200</v>
          </cell>
          <cell r="X340">
            <v>1200</v>
          </cell>
          <cell r="Y340">
            <v>1200</v>
          </cell>
          <cell r="Z340">
            <v>1200</v>
          </cell>
          <cell r="AA340" t="str">
            <v>n.a</v>
          </cell>
          <cell r="AB340" t="str">
            <v>n.a</v>
          </cell>
          <cell r="AC340" t="str">
            <v>n.a</v>
          </cell>
          <cell r="AD340" t="str">
            <v>n.a</v>
          </cell>
          <cell r="AE340" t="e">
            <v>#VALUE!</v>
          </cell>
          <cell r="AF340">
            <v>12</v>
          </cell>
        </row>
        <row r="341">
          <cell r="G341" t="str">
            <v>Netball Dress  Using 4-Way Stretch Fabric</v>
          </cell>
          <cell r="H341">
            <v>980</v>
          </cell>
          <cell r="I341">
            <v>980</v>
          </cell>
          <cell r="J341">
            <v>1080</v>
          </cell>
          <cell r="K341">
            <v>1080</v>
          </cell>
          <cell r="L341">
            <v>1080</v>
          </cell>
          <cell r="M341">
            <v>1180</v>
          </cell>
          <cell r="N341">
            <v>1180</v>
          </cell>
          <cell r="O341">
            <v>1180</v>
          </cell>
          <cell r="P341">
            <v>1180</v>
          </cell>
          <cell r="Q341">
            <v>1280</v>
          </cell>
          <cell r="R341">
            <v>1280</v>
          </cell>
          <cell r="S341">
            <v>1280</v>
          </cell>
          <cell r="T341">
            <v>1280</v>
          </cell>
          <cell r="U341">
            <v>1280</v>
          </cell>
          <cell r="V341">
            <v>1380</v>
          </cell>
          <cell r="W341">
            <v>1380</v>
          </cell>
          <cell r="X341">
            <v>1380</v>
          </cell>
          <cell r="Y341">
            <v>1380</v>
          </cell>
          <cell r="Z341">
            <v>1380</v>
          </cell>
          <cell r="AA341" t="str">
            <v>n.a</v>
          </cell>
          <cell r="AB341" t="str">
            <v>n.a</v>
          </cell>
          <cell r="AC341" t="str">
            <v>n.a</v>
          </cell>
          <cell r="AD341" t="str">
            <v>n.a</v>
          </cell>
          <cell r="AE341" t="e">
            <v>#VALUE!</v>
          </cell>
          <cell r="AF341">
            <v>12</v>
          </cell>
        </row>
        <row r="342">
          <cell r="G342" t="str">
            <v>Baseball Jersey with Buttons</v>
          </cell>
          <cell r="H342">
            <v>995</v>
          </cell>
          <cell r="I342">
            <v>1200</v>
          </cell>
          <cell r="J342">
            <v>1300</v>
          </cell>
          <cell r="K342">
            <v>1400</v>
          </cell>
          <cell r="L342">
            <v>1400</v>
          </cell>
          <cell r="M342">
            <v>1500</v>
          </cell>
          <cell r="N342">
            <v>1500</v>
          </cell>
          <cell r="O342">
            <v>1500</v>
          </cell>
          <cell r="P342">
            <v>1500</v>
          </cell>
          <cell r="Q342">
            <v>1650</v>
          </cell>
          <cell r="R342">
            <v>1650</v>
          </cell>
          <cell r="S342">
            <v>1650</v>
          </cell>
          <cell r="T342">
            <v>1650</v>
          </cell>
          <cell r="U342">
            <v>1650</v>
          </cell>
          <cell r="V342">
            <v>1850</v>
          </cell>
          <cell r="W342">
            <v>1850</v>
          </cell>
          <cell r="X342">
            <v>1850</v>
          </cell>
          <cell r="Y342">
            <v>1850</v>
          </cell>
          <cell r="Z342">
            <v>1850</v>
          </cell>
          <cell r="AA342">
            <v>2000</v>
          </cell>
          <cell r="AB342">
            <v>2000</v>
          </cell>
          <cell r="AC342">
            <v>2000</v>
          </cell>
          <cell r="AD342">
            <v>2000</v>
          </cell>
          <cell r="AE342">
            <v>2150</v>
          </cell>
          <cell r="AF342">
            <v>12</v>
          </cell>
        </row>
        <row r="343">
          <cell r="G343" t="str">
            <v xml:space="preserve">Tops </v>
          </cell>
          <cell r="H343">
            <v>1000</v>
          </cell>
          <cell r="I343">
            <v>1200</v>
          </cell>
          <cell r="J343">
            <v>1500</v>
          </cell>
          <cell r="K343">
            <v>1500</v>
          </cell>
          <cell r="L343">
            <v>1500</v>
          </cell>
          <cell r="M343">
            <v>1500</v>
          </cell>
          <cell r="N343">
            <v>1700</v>
          </cell>
          <cell r="O343">
            <v>1700</v>
          </cell>
          <cell r="P343">
            <v>1700</v>
          </cell>
          <cell r="Q343">
            <v>1900</v>
          </cell>
          <cell r="R343">
            <v>1900</v>
          </cell>
          <cell r="S343">
            <v>1900</v>
          </cell>
          <cell r="T343">
            <v>1900</v>
          </cell>
          <cell r="U343">
            <v>1900</v>
          </cell>
          <cell r="V343">
            <v>2100</v>
          </cell>
          <cell r="W343">
            <v>2100</v>
          </cell>
          <cell r="X343">
            <v>2100</v>
          </cell>
          <cell r="Y343">
            <v>2100</v>
          </cell>
          <cell r="Z343">
            <v>2100</v>
          </cell>
          <cell r="AA343" t="str">
            <v>n.a</v>
          </cell>
          <cell r="AB343" t="str">
            <v>n.a</v>
          </cell>
          <cell r="AC343" t="str">
            <v>n.a</v>
          </cell>
          <cell r="AD343" t="str">
            <v>n.a</v>
          </cell>
          <cell r="AE343" t="e">
            <v>#VALUE!</v>
          </cell>
          <cell r="AF343">
            <v>12</v>
          </cell>
        </row>
        <row r="344">
          <cell r="G344" t="str">
            <v xml:space="preserve">Pants </v>
          </cell>
          <cell r="H344">
            <v>1000</v>
          </cell>
          <cell r="I344">
            <v>1200</v>
          </cell>
          <cell r="J344">
            <v>1500</v>
          </cell>
          <cell r="K344">
            <v>1500</v>
          </cell>
          <cell r="L344">
            <v>1500</v>
          </cell>
          <cell r="M344">
            <v>1500</v>
          </cell>
          <cell r="N344">
            <v>1700</v>
          </cell>
          <cell r="O344">
            <v>1700</v>
          </cell>
          <cell r="P344">
            <v>1700</v>
          </cell>
          <cell r="Q344">
            <v>1900</v>
          </cell>
          <cell r="R344">
            <v>1900</v>
          </cell>
          <cell r="S344">
            <v>1900</v>
          </cell>
          <cell r="T344">
            <v>1900</v>
          </cell>
          <cell r="U344">
            <v>1900</v>
          </cell>
          <cell r="V344">
            <v>2100</v>
          </cell>
          <cell r="W344">
            <v>2100</v>
          </cell>
          <cell r="X344">
            <v>2100</v>
          </cell>
          <cell r="Y344">
            <v>2100</v>
          </cell>
          <cell r="Z344">
            <v>2100</v>
          </cell>
          <cell r="AA344" t="str">
            <v>n.a</v>
          </cell>
          <cell r="AB344" t="str">
            <v>n.a</v>
          </cell>
          <cell r="AC344" t="str">
            <v>n.a</v>
          </cell>
          <cell r="AD344" t="str">
            <v>n.a</v>
          </cell>
          <cell r="AE344" t="e">
            <v>#VALUE!</v>
          </cell>
          <cell r="AF344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233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6C510722-2072-48DC-A72B-FE31B010A27A}">
  <we:reference id="wa102951169" version="1.4.0.0" store="en-US" storeType="OMEX"/>
  <we:alternateReferences>
    <we:reference id="WA102951169" version="1.4.0.0" store="WA102951169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8BBC8691-B31E-49BC-B6C6-DF63BCD153A8}">
  <we:reference id="wa104106167" version="1.0.0.0" store="en-US" storeType="OMEX"/>
  <we:alternateReferences>
    <we:reference id="WA104106167" version="1.0.0.0" store="WA10410616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illixsports.com/order-upload-bo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"/>
  <sheetViews>
    <sheetView workbookViewId="0">
      <selection activeCell="B2" sqref="B2:F2"/>
    </sheetView>
  </sheetViews>
  <sheetFormatPr defaultColWidth="0" defaultRowHeight="15" customHeight="1" zeroHeight="1" x14ac:dyDescent="0.45"/>
  <cols>
    <col min="1" max="1" width="3.3984375" style="50" customWidth="1"/>
    <col min="2" max="2" width="13.73046875" style="50" customWidth="1"/>
    <col min="3" max="3" width="2.3984375" style="50" customWidth="1"/>
    <col min="4" max="4" width="26.59765625" style="50" customWidth="1"/>
    <col min="5" max="5" width="5.265625" style="50" customWidth="1"/>
    <col min="6" max="6" width="5.86328125" style="50" customWidth="1"/>
    <col min="7" max="7" width="3.86328125" style="50" customWidth="1"/>
    <col min="8" max="8" width="18.1328125" style="49" hidden="1" customWidth="1"/>
    <col min="9" max="9" width="17.265625" style="49" hidden="1" customWidth="1"/>
    <col min="10" max="22" width="8" style="49" hidden="1" customWidth="1"/>
    <col min="23" max="26" width="1.73046875" style="49" hidden="1" customWidth="1"/>
    <col min="27" max="16382" width="1.73046875" style="50" hidden="1"/>
    <col min="16383" max="16383" width="4.1328125" style="50" hidden="1" customWidth="1"/>
    <col min="16384" max="16384" width="10.1328125" style="50" hidden="1" customWidth="1"/>
  </cols>
  <sheetData>
    <row r="1" spans="1:17" s="94" customFormat="1" ht="51.75" customHeight="1" x14ac:dyDescent="0.45">
      <c r="A1" s="142" t="s">
        <v>283</v>
      </c>
      <c r="B1" s="142"/>
      <c r="C1" s="142"/>
      <c r="D1" s="142"/>
      <c r="E1" s="142"/>
      <c r="F1" s="142"/>
      <c r="G1" s="142"/>
    </row>
    <row r="2" spans="1:17" s="46" customFormat="1" ht="22.5" customHeight="1" x14ac:dyDescent="0.45">
      <c r="B2" s="144"/>
      <c r="C2" s="144"/>
      <c r="D2" s="144"/>
      <c r="E2" s="144"/>
      <c r="F2" s="144"/>
    </row>
    <row r="3" spans="1:17" ht="14.25" x14ac:dyDescent="0.45">
      <c r="A3" s="47"/>
      <c r="B3" s="145" t="s">
        <v>284</v>
      </c>
      <c r="C3" s="145"/>
      <c r="D3" s="145"/>
      <c r="E3" s="145"/>
      <c r="F3" s="145"/>
      <c r="G3" s="48"/>
    </row>
    <row r="4" spans="1:17" ht="21.75" customHeight="1" x14ac:dyDescent="0.45">
      <c r="A4" s="47"/>
      <c r="B4" s="51"/>
      <c r="C4" s="51"/>
      <c r="D4" s="51"/>
      <c r="E4" s="51"/>
      <c r="F4" s="51"/>
      <c r="G4" s="52"/>
      <c r="I4" s="49" t="s">
        <v>29</v>
      </c>
      <c r="J4" s="53">
        <v>1</v>
      </c>
    </row>
    <row r="5" spans="1:17" ht="31.5" customHeight="1" x14ac:dyDescent="0.45">
      <c r="A5" s="54"/>
      <c r="B5" s="146" t="s">
        <v>285</v>
      </c>
      <c r="C5" s="147"/>
      <c r="D5" s="55" t="s">
        <v>29</v>
      </c>
      <c r="E5" s="56"/>
      <c r="F5" s="56"/>
      <c r="G5" s="51"/>
      <c r="I5" s="49" t="s">
        <v>211</v>
      </c>
      <c r="J5" s="53" t="e">
        <f>1/G1</f>
        <v>#DIV/0!</v>
      </c>
    </row>
    <row r="6" spans="1:17" ht="14.25" x14ac:dyDescent="0.45">
      <c r="A6" s="54"/>
      <c r="B6" s="51"/>
      <c r="C6" s="51"/>
      <c r="D6" s="51"/>
      <c r="E6" s="56"/>
      <c r="F6" s="56"/>
      <c r="G6" s="51"/>
      <c r="I6" s="49" t="s">
        <v>302</v>
      </c>
      <c r="J6" s="53">
        <v>0</v>
      </c>
    </row>
    <row r="7" spans="1:17" ht="25.5" x14ac:dyDescent="0.45">
      <c r="A7" s="57"/>
      <c r="B7" s="58" t="s">
        <v>310</v>
      </c>
      <c r="C7" s="58"/>
      <c r="D7" s="59"/>
      <c r="E7" s="56"/>
      <c r="F7" s="60"/>
      <c r="G7" s="51"/>
      <c r="I7" s="49" t="s">
        <v>293</v>
      </c>
      <c r="J7" s="49">
        <v>1</v>
      </c>
    </row>
    <row r="8" spans="1:17" ht="14.25" x14ac:dyDescent="0.45">
      <c r="A8" s="57"/>
      <c r="B8" s="58"/>
      <c r="C8" s="58"/>
      <c r="D8" s="58"/>
      <c r="E8" s="56"/>
      <c r="F8" s="60"/>
      <c r="G8" s="51"/>
    </row>
    <row r="9" spans="1:17" ht="51.75" customHeight="1" x14ac:dyDescent="0.45">
      <c r="A9" s="57"/>
      <c r="B9" s="58" t="s">
        <v>223</v>
      </c>
      <c r="C9" s="61"/>
      <c r="D9" s="59"/>
      <c r="E9" s="62"/>
      <c r="F9" s="93" t="e">
        <f>HLOOKUP(D9,'SUBLIMATED FABRIC'!C108:L109,2,0)</f>
        <v>#N/A</v>
      </c>
      <c r="G9" s="51"/>
      <c r="K9" s="63" t="s">
        <v>303</v>
      </c>
      <c r="L9" s="64" t="s">
        <v>304</v>
      </c>
      <c r="M9" s="64" t="s">
        <v>305</v>
      </c>
      <c r="N9" s="64" t="s">
        <v>306</v>
      </c>
      <c r="O9" s="64" t="s">
        <v>37</v>
      </c>
      <c r="P9" s="64" t="s">
        <v>307</v>
      </c>
      <c r="Q9" s="64" t="s">
        <v>38</v>
      </c>
    </row>
    <row r="10" spans="1:17" ht="14.25" x14ac:dyDescent="0.45">
      <c r="A10" s="57"/>
      <c r="B10" s="58"/>
      <c r="C10" s="58"/>
      <c r="D10" s="65"/>
      <c r="E10" s="56"/>
      <c r="F10" s="56"/>
      <c r="G10" s="51"/>
      <c r="I10" s="66"/>
      <c r="K10" s="67">
        <f>VLOOKUP(H11,'[1]ORDER FORM'!H380:I390,2,0)</f>
        <v>1</v>
      </c>
      <c r="L10" s="68" t="e">
        <f>HLOOKUP(#REF!,'[1]ORDER FORM'!H251:AE252,2,0)</f>
        <v>#REF!</v>
      </c>
      <c r="M10" s="68">
        <f>VLOOKUP(H11,'[2]ORDER FORM'!$H$376:$J$386,3,0)</f>
        <v>1</v>
      </c>
      <c r="N10" s="68" t="e">
        <f>VLOOKUP(D9,'[1]ORDER FORM'!AG253:BE348,L10,0)</f>
        <v>#N/A</v>
      </c>
      <c r="O10" s="68">
        <f>IFERROR((N10*E10),0)</f>
        <v>0</v>
      </c>
      <c r="P10" s="68" t="e">
        <f>HLOOKUP(I11,'[2]ORDER FORM'!$AH$250:$BD$251,2,0)+1</f>
        <v>#N/A</v>
      </c>
      <c r="Q10" s="68">
        <f>VLOOKUP(D5,I4:J6,2,0)</f>
        <v>1</v>
      </c>
    </row>
    <row r="11" spans="1:17" ht="24" customHeight="1" x14ac:dyDescent="0.45">
      <c r="A11" s="57"/>
      <c r="B11" s="69" t="s">
        <v>286</v>
      </c>
      <c r="C11" s="58"/>
      <c r="D11" s="70" t="e">
        <f>VLOOKUP(D7,'SUBLIMATED FABRIC'!B110:L117,F9,0)</f>
        <v>#N/A</v>
      </c>
      <c r="E11" s="148"/>
      <c r="F11" s="148"/>
      <c r="G11" s="51"/>
      <c r="H11" s="71" t="s">
        <v>308</v>
      </c>
      <c r="I11" s="71"/>
    </row>
    <row r="12" spans="1:17" ht="14.25" x14ac:dyDescent="0.45">
      <c r="A12" s="57"/>
      <c r="B12" s="149" t="s">
        <v>287</v>
      </c>
      <c r="C12" s="149"/>
      <c r="D12" s="149"/>
      <c r="E12" s="56"/>
      <c r="F12" s="56"/>
      <c r="G12" s="51"/>
    </row>
    <row r="13" spans="1:17" ht="14.25" x14ac:dyDescent="0.45">
      <c r="A13" s="57"/>
      <c r="B13" s="72"/>
      <c r="C13" s="72"/>
      <c r="D13" s="73"/>
      <c r="E13" s="56"/>
      <c r="F13" s="56"/>
      <c r="G13" s="51"/>
    </row>
    <row r="14" spans="1:17" ht="14.25" hidden="1" x14ac:dyDescent="0.45">
      <c r="A14" s="57"/>
      <c r="B14" s="151" t="s">
        <v>288</v>
      </c>
      <c r="C14" s="151"/>
      <c r="D14" s="151"/>
      <c r="E14" s="151"/>
      <c r="F14" s="151"/>
      <c r="G14" s="51"/>
    </row>
    <row r="15" spans="1:17" ht="14.25" hidden="1" x14ac:dyDescent="0.45">
      <c r="A15" s="57"/>
      <c r="B15" s="58"/>
      <c r="C15" s="58"/>
      <c r="D15" s="58"/>
      <c r="E15" s="56"/>
      <c r="F15" s="56"/>
      <c r="G15" s="51"/>
    </row>
    <row r="16" spans="1:17" ht="14.25" hidden="1" x14ac:dyDescent="0.45">
      <c r="A16" s="57"/>
      <c r="B16" s="58"/>
      <c r="C16" s="58"/>
      <c r="D16" s="74"/>
      <c r="E16" s="56"/>
      <c r="F16" s="56"/>
      <c r="G16" s="51"/>
    </row>
    <row r="17" spans="1:10" ht="22.5" hidden="1" customHeight="1" x14ac:dyDescent="0.45">
      <c r="A17" s="57"/>
      <c r="B17" s="58" t="s">
        <v>289</v>
      </c>
      <c r="C17" s="58"/>
      <c r="D17" s="75">
        <v>6</v>
      </c>
      <c r="E17" s="76" t="s">
        <v>290</v>
      </c>
      <c r="F17" s="150">
        <v>2000</v>
      </c>
      <c r="G17" s="150"/>
      <c r="I17" s="49" t="e">
        <f>VLOOKUP(D9,'[3]ORDER FORM'!G252:AF344,26,0)</f>
        <v>#REF!</v>
      </c>
    </row>
    <row r="18" spans="1:10" ht="14.25" hidden="1" x14ac:dyDescent="0.45">
      <c r="A18" s="57"/>
      <c r="B18" s="58"/>
      <c r="C18" s="58"/>
      <c r="D18" s="65"/>
      <c r="E18" s="152" t="s">
        <v>291</v>
      </c>
      <c r="F18" s="152"/>
      <c r="G18" s="152"/>
    </row>
    <row r="19" spans="1:10" ht="25.5" hidden="1" x14ac:dyDescent="0.45">
      <c r="A19" s="57"/>
      <c r="B19" s="58" t="s">
        <v>292</v>
      </c>
      <c r="C19" s="58"/>
      <c r="D19" s="77" t="s">
        <v>302</v>
      </c>
      <c r="E19" s="48"/>
      <c r="F19" s="48"/>
      <c r="G19" s="48"/>
      <c r="H19" s="49" t="s">
        <v>309</v>
      </c>
      <c r="I19" s="49">
        <f>VLOOKUP(D19,I6:J7,2,0)</f>
        <v>0</v>
      </c>
    </row>
    <row r="20" spans="1:10" ht="14.25" hidden="1" x14ac:dyDescent="0.45">
      <c r="A20" s="57"/>
      <c r="B20" s="58"/>
      <c r="C20" s="58"/>
      <c r="D20" s="65"/>
      <c r="E20" s="48"/>
      <c r="F20" s="48"/>
      <c r="G20" s="48"/>
    </row>
    <row r="21" spans="1:10" ht="14.25" hidden="1" x14ac:dyDescent="0.45">
      <c r="A21" s="57"/>
      <c r="B21" s="58" t="s">
        <v>6</v>
      </c>
      <c r="C21" s="58"/>
      <c r="D21" s="78" t="s">
        <v>9</v>
      </c>
      <c r="E21" s="56"/>
      <c r="F21" s="56"/>
      <c r="G21" s="51"/>
      <c r="I21" s="49">
        <f>VLOOKUP(D21,'[1]ORDER FORM'!BH3:BI188,2,0)</f>
        <v>5</v>
      </c>
      <c r="J21" s="49">
        <f>I21+1</f>
        <v>6</v>
      </c>
    </row>
    <row r="22" spans="1:10" ht="14.25" hidden="1" x14ac:dyDescent="0.45">
      <c r="A22" s="57"/>
      <c r="B22" s="79"/>
      <c r="C22" s="79"/>
      <c r="D22" s="80"/>
      <c r="E22" s="81"/>
      <c r="F22" s="81"/>
      <c r="G22" s="82"/>
    </row>
    <row r="23" spans="1:10" ht="14.25" hidden="1" x14ac:dyDescent="0.45">
      <c r="A23" s="57"/>
      <c r="B23" s="79" t="s">
        <v>294</v>
      </c>
      <c r="C23" s="79"/>
      <c r="D23" s="153" t="s">
        <v>295</v>
      </c>
      <c r="E23" s="153"/>
      <c r="F23" s="81"/>
      <c r="G23" s="82"/>
    </row>
    <row r="24" spans="1:10" ht="18.399999999999999" hidden="1" x14ac:dyDescent="0.45">
      <c r="A24" s="57"/>
      <c r="B24" s="83" t="e">
        <f>VLOOKUP(J24,'[1]ORDER FORM'!V3:AB103,J21,0)*I19</f>
        <v>#N/A</v>
      </c>
      <c r="C24" s="79"/>
      <c r="D24" s="154" t="e">
        <f>B24+(D11*D17)</f>
        <v>#N/A</v>
      </c>
      <c r="E24" s="155"/>
      <c r="F24" s="81"/>
      <c r="G24" s="82"/>
      <c r="H24" s="49" t="s">
        <v>37</v>
      </c>
      <c r="I24" s="49" t="e">
        <f>ROUND(N10*D17,0)</f>
        <v>#N/A</v>
      </c>
      <c r="J24" s="49" t="e">
        <f>1+I24</f>
        <v>#N/A</v>
      </c>
    </row>
    <row r="25" spans="1:10" ht="14.25" hidden="1" x14ac:dyDescent="0.45">
      <c r="A25" s="57"/>
      <c r="B25" s="57"/>
      <c r="C25" s="57"/>
      <c r="D25" s="57"/>
      <c r="E25" s="81"/>
      <c r="F25" s="81"/>
      <c r="G25" s="82"/>
    </row>
    <row r="26" spans="1:10" ht="14.25" hidden="1" x14ac:dyDescent="0.45">
      <c r="A26" s="57"/>
      <c r="B26" s="84"/>
      <c r="C26" s="84"/>
      <c r="D26" s="84"/>
      <c r="E26" s="85"/>
      <c r="F26" s="54"/>
      <c r="G26" s="54"/>
    </row>
    <row r="27" spans="1:10" hidden="1" x14ac:dyDescent="0.45">
      <c r="A27" s="57"/>
      <c r="B27" s="143" t="s">
        <v>296</v>
      </c>
      <c r="C27" s="143"/>
      <c r="D27" s="143"/>
      <c r="E27" s="143"/>
      <c r="F27" s="143"/>
      <c r="G27" s="86"/>
      <c r="I27" s="87">
        <v>0</v>
      </c>
    </row>
    <row r="28" spans="1:10" ht="14.25" hidden="1" x14ac:dyDescent="0.45">
      <c r="A28" s="57"/>
      <c r="B28" s="139" t="s">
        <v>297</v>
      </c>
      <c r="C28" s="139"/>
      <c r="D28" s="139"/>
      <c r="E28" s="139"/>
      <c r="F28" s="139"/>
      <c r="G28" s="88"/>
      <c r="I28" s="87">
        <v>0.1</v>
      </c>
    </row>
    <row r="29" spans="1:10" ht="14.25" hidden="1" x14ac:dyDescent="0.45">
      <c r="A29" s="57"/>
      <c r="B29" s="139" t="s">
        <v>298</v>
      </c>
      <c r="C29" s="139"/>
      <c r="D29" s="139"/>
      <c r="E29" s="139"/>
      <c r="F29" s="139"/>
      <c r="G29" s="88"/>
      <c r="I29" s="87">
        <v>0.2</v>
      </c>
    </row>
    <row r="30" spans="1:10" ht="27" hidden="1" customHeight="1" x14ac:dyDescent="0.45">
      <c r="A30" s="57"/>
      <c r="B30" s="139" t="s">
        <v>299</v>
      </c>
      <c r="C30" s="139"/>
      <c r="D30" s="139"/>
      <c r="E30" s="139"/>
      <c r="F30" s="139"/>
      <c r="G30" s="88"/>
      <c r="I30" s="87">
        <v>0.25</v>
      </c>
    </row>
    <row r="31" spans="1:10" ht="8.25" customHeight="1" x14ac:dyDescent="0.45">
      <c r="A31" s="89"/>
      <c r="B31" s="90"/>
      <c r="C31" s="90"/>
      <c r="D31" s="90"/>
      <c r="E31" s="90"/>
      <c r="F31" s="90"/>
      <c r="G31" s="91"/>
      <c r="I31" s="87">
        <v>0.3</v>
      </c>
    </row>
    <row r="32" spans="1:10" ht="14.25" x14ac:dyDescent="0.45">
      <c r="A32" s="140" t="s">
        <v>300</v>
      </c>
      <c r="B32" s="140"/>
      <c r="C32" s="140"/>
      <c r="D32" s="140"/>
      <c r="E32" s="140"/>
      <c r="F32" s="141" t="s">
        <v>301</v>
      </c>
      <c r="G32" s="141"/>
      <c r="I32" s="87">
        <v>0.32500000000000001</v>
      </c>
    </row>
    <row r="33" spans="9:9" ht="14.25" hidden="1" x14ac:dyDescent="0.45">
      <c r="I33" s="87">
        <v>0.35</v>
      </c>
    </row>
    <row r="34" spans="9:9" ht="14.25" hidden="1" x14ac:dyDescent="0.45">
      <c r="I34" s="87">
        <v>0.375</v>
      </c>
    </row>
    <row r="35" spans="9:9" ht="14.25" hidden="1" x14ac:dyDescent="0.45">
      <c r="I35" s="87">
        <v>0.4</v>
      </c>
    </row>
    <row r="36" spans="9:9" ht="15" hidden="1" customHeight="1" x14ac:dyDescent="0.45"/>
    <row r="37" spans="9:9" ht="15" hidden="1" customHeight="1" x14ac:dyDescent="0.45"/>
    <row r="38" spans="9:9" ht="15" hidden="1" customHeight="1" x14ac:dyDescent="0.45"/>
  </sheetData>
  <mergeCells count="17">
    <mergeCell ref="A1:G1"/>
    <mergeCell ref="B27:F27"/>
    <mergeCell ref="B2:F2"/>
    <mergeCell ref="B3:F3"/>
    <mergeCell ref="B5:C5"/>
    <mergeCell ref="E11:F11"/>
    <mergeCell ref="B12:D12"/>
    <mergeCell ref="F17:G17"/>
    <mergeCell ref="B14:F14"/>
    <mergeCell ref="E18:G18"/>
    <mergeCell ref="D23:E23"/>
    <mergeCell ref="D24:E24"/>
    <mergeCell ref="B28:F28"/>
    <mergeCell ref="B29:F29"/>
    <mergeCell ref="B30:F30"/>
    <mergeCell ref="A32:E32"/>
    <mergeCell ref="F32:G32"/>
  </mergeCells>
  <conditionalFormatting sqref="A32">
    <cfRule type="containsText" dxfId="60" priority="4" operator="containsText" text="#N/A">
      <formula>NOT(ISERROR(SEARCH("#N/A",A32)))</formula>
    </cfRule>
  </conditionalFormatting>
  <conditionalFormatting sqref="D9 D11 D17 B6:C6 B3:C3">
    <cfRule type="containsText" dxfId="59" priority="24" operator="containsText" text="#N/A">
      <formula>NOT(ISERROR(SEARCH("#N/A",B3)))</formula>
    </cfRule>
  </conditionalFormatting>
  <conditionalFormatting sqref="D11">
    <cfRule type="containsErrors" dxfId="58" priority="1">
      <formula>ISERROR(D11)</formula>
    </cfRule>
    <cfRule type="containsErrors" dxfId="57" priority="2">
      <formula>ISERROR(D11)</formula>
    </cfRule>
    <cfRule type="containsErrors" dxfId="56" priority="3">
      <formula>ISERROR(D11)</formula>
    </cfRule>
    <cfRule type="containsErrors" dxfId="55" priority="23">
      <formula>ISERROR(D11)</formula>
    </cfRule>
  </conditionalFormatting>
  <conditionalFormatting sqref="D18:D20 D10 B7:C8 E26:G26">
    <cfRule type="containsText" dxfId="54" priority="19" operator="containsText" text="#N/A">
      <formula>NOT(ISERROR(SEARCH("#N/A",B7)))</formula>
    </cfRule>
  </conditionalFormatting>
  <conditionalFormatting sqref="B11:C11">
    <cfRule type="containsText" dxfId="53" priority="18" operator="containsText" text="#N/A">
      <formula>NOT(ISERROR(SEARCH("#N/A",B11)))</formula>
    </cfRule>
  </conditionalFormatting>
  <conditionalFormatting sqref="B30:C30">
    <cfRule type="containsText" dxfId="52" priority="16" operator="containsText" text="#N/A">
      <formula>NOT(ISERROR(SEARCH("#N/A",B30)))</formula>
    </cfRule>
  </conditionalFormatting>
  <conditionalFormatting sqref="E11">
    <cfRule type="containsText" dxfId="51" priority="11" operator="containsText" text="#N/A">
      <formula>NOT(ISERROR(SEARCH("#N/A",E11)))</formula>
    </cfRule>
  </conditionalFormatting>
  <conditionalFormatting sqref="D11">
    <cfRule type="containsErrors" dxfId="50" priority="22">
      <formula>ISERROR(D11)</formula>
    </cfRule>
  </conditionalFormatting>
  <conditionalFormatting sqref="D11">
    <cfRule type="containsErrors" dxfId="49" priority="21">
      <formula>ISERROR(D11)</formula>
    </cfRule>
  </conditionalFormatting>
  <conditionalFormatting sqref="D11">
    <cfRule type="containsErrors" dxfId="48" priority="20">
      <formula>ISERROR(D11)</formula>
    </cfRule>
  </conditionalFormatting>
  <conditionalFormatting sqref="B27:C29">
    <cfRule type="containsText" dxfId="47" priority="17" operator="containsText" text="#N/A">
      <formula>NOT(ISERROR(SEARCH("#N/A",B27)))</formula>
    </cfRule>
  </conditionalFormatting>
  <conditionalFormatting sqref="D8">
    <cfRule type="containsText" dxfId="46" priority="14" operator="containsText" text="#N/A">
      <formula>NOT(ISERROR(SEARCH("#N/A",D8)))</formula>
    </cfRule>
  </conditionalFormatting>
  <conditionalFormatting sqref="D11">
    <cfRule type="containsErrors" dxfId="45" priority="13">
      <formula>ISERROR(D11)</formula>
    </cfRule>
  </conditionalFormatting>
  <conditionalFormatting sqref="B24">
    <cfRule type="containsErrors" dxfId="44" priority="10">
      <formula>ISERROR(B24)</formula>
    </cfRule>
    <cfRule type="containsErrors" dxfId="43" priority="12">
      <formula>ISERROR(B24)</formula>
    </cfRule>
  </conditionalFormatting>
  <conditionalFormatting sqref="D24:E24">
    <cfRule type="containsErrors" dxfId="42" priority="9">
      <formula>ISERROR(D24)</formula>
    </cfRule>
  </conditionalFormatting>
  <conditionalFormatting sqref="F17">
    <cfRule type="containsErrors" dxfId="41" priority="8">
      <formula>ISERROR(F17)</formula>
    </cfRule>
  </conditionalFormatting>
  <conditionalFormatting sqref="I11">
    <cfRule type="containsText" dxfId="40" priority="7" operator="containsText" text="#N/A">
      <formula>NOT(ISERROR(SEARCH("#N/A",I11)))</formula>
    </cfRule>
  </conditionalFormatting>
  <conditionalFormatting sqref="H11">
    <cfRule type="containsText" dxfId="39" priority="6" operator="containsText" text="#N/A">
      <formula>NOT(ISERROR(SEARCH("#N/A",H11)))</formula>
    </cfRule>
  </conditionalFormatting>
  <conditionalFormatting sqref="K9:Q9 O10:Q10">
    <cfRule type="containsText" dxfId="38" priority="5" operator="containsText" text="#N/A">
      <formula>NOT(ISERROR(SEARCH("#N/A",K9)))</formula>
    </cfRule>
  </conditionalFormatting>
  <dataValidations count="2">
    <dataValidation type="list" allowBlank="1" showInputMessage="1" showErrorMessage="1" sqref="D19">
      <formula1>$I$6:$I$7</formula1>
    </dataValidation>
    <dataValidation type="list" allowBlank="1" showInputMessage="1" showErrorMessage="1" sqref="D5">
      <formula1>$I$4:$I$5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'SUBLIMATED FABRIC'!$O$54:$O$600</xm:f>
          </x14:formula1>
          <xm:sqref>D17</xm:sqref>
        </x14:dataValidation>
        <x14:dataValidation type="list" allowBlank="1" showInputMessage="1" showErrorMessage="1">
          <x14:formula1>
            <xm:f>'SUBLIMATED FABRIC'!$Q$56:$Q$240</xm:f>
          </x14:formula1>
          <xm:sqref>D21</xm:sqref>
        </x14:dataValidation>
        <x14:dataValidation type="list" allowBlank="1" showInputMessage="1" showErrorMessage="1">
          <x14:formula1>
            <xm:f>'xlFile://Root/CurrentDir/[PRICE CALCULATOR VERSION 2.xlsx].'!#REF!</xm:f>
          </x14:formula1>
          <xm:sqref>F26</xm:sqref>
        </x14:dataValidation>
        <x14:dataValidation type="list" allowBlank="1" showInputMessage="1" showErrorMessage="1">
          <x14:formula1>
            <xm:f>'https://d.docs.live.net/a56af835ef133c6e/A ORDER FORM EMBED/[PRICE CALCULATOR VERSION 205_X14.xlsx].'!#REF!</xm:f>
          </x14:formula1>
          <xm:sqref>I11</xm:sqref>
        </x14:dataValidation>
        <x14:dataValidation type="list" allowBlank="1" showInputMessage="1" showErrorMessage="1">
          <x14:formula1>
            <xm:f>'D:\ORDERFORM_CALCULATOR\[PRICE CALCULATOR 205_X30.xlsx]ORDER FORM'!#REF!</xm:f>
          </x14:formula1>
          <xm:sqref>H11</xm:sqref>
        </x14:dataValidation>
        <x14:dataValidation type="list" allowBlank="1" showInputMessage="1" showErrorMessage="1">
          <x14:formula1>
            <xm:f>'SUBLIMATED FABRIC'!$B$110:$B$117</xm:f>
          </x14:formula1>
          <xm:sqref>D7</xm:sqref>
        </x14:dataValidation>
        <x14:dataValidation type="list" allowBlank="1" showInputMessage="1" showErrorMessage="1">
          <x14:formula1>
            <xm:f>'SUBLIMATED FABRIC'!$A$119:$A$128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3"/>
  <sheetViews>
    <sheetView tabSelected="1" topLeftCell="A2" zoomScale="145" zoomScaleNormal="145" workbookViewId="0">
      <selection activeCell="G3" sqref="G3:H3"/>
    </sheetView>
  </sheetViews>
  <sheetFormatPr defaultColWidth="0" defaultRowHeight="14.25" zeroHeight="1" x14ac:dyDescent="0.45"/>
  <cols>
    <col min="1" max="1" width="13.46484375" style="30" customWidth="1"/>
    <col min="2" max="2" width="14.9296875" style="30" customWidth="1"/>
    <col min="3" max="3" width="17.19921875" style="30" customWidth="1"/>
    <col min="4" max="4" width="8.86328125" style="30" customWidth="1"/>
    <col min="5" max="5" width="14.3984375" style="30" customWidth="1"/>
    <col min="6" max="6" width="12.06640625" style="30" customWidth="1"/>
    <col min="7" max="7" width="13.265625" style="30" customWidth="1"/>
    <col min="8" max="8" width="12.59765625" style="30" customWidth="1"/>
    <col min="9" max="15" width="14.3984375" style="128" hidden="1" customWidth="1"/>
    <col min="16" max="16" width="5.86328125" style="128" hidden="1" customWidth="1"/>
    <col min="17" max="19" width="14.3984375" style="128" hidden="1" customWidth="1"/>
    <col min="20" max="26" width="14.3984375" style="99" hidden="1" customWidth="1"/>
    <col min="27" max="28" width="14.3984375" style="100" hidden="1" customWidth="1"/>
    <col min="29" max="31" width="14.3984375" style="101" hidden="1" customWidth="1"/>
    <col min="32" max="48" width="0" style="30" hidden="1" customWidth="1"/>
    <col min="49" max="49" width="9.1328125" style="30" hidden="1" customWidth="1"/>
    <col min="50" max="61" width="0" style="30" hidden="1" customWidth="1"/>
    <col min="62" max="16216" width="0" style="30" hidden="1"/>
    <col min="16217" max="16217" width="9.1328125" style="30" hidden="1"/>
    <col min="16218" max="16237" width="0" style="30" hidden="1"/>
    <col min="16238" max="16238" width="9.1328125" style="30" hidden="1"/>
    <col min="16239" max="16239" width="0" style="30" hidden="1"/>
    <col min="16240" max="16240" width="9.1328125" style="30" hidden="1"/>
    <col min="16241" max="16302" width="0" style="30" hidden="1"/>
    <col min="16303" max="16303" width="9.1328125" style="30" hidden="1"/>
    <col min="16304" max="16323" width="0" style="30" hidden="1"/>
    <col min="16324" max="16324" width="9.1328125" style="30" hidden="1"/>
    <col min="16325" max="16325" width="0" style="30" hidden="1"/>
    <col min="16326" max="16327" width="9.1328125" style="30" hidden="1"/>
    <col min="16328" max="16328" width="0" style="30" hidden="1"/>
    <col min="16329" max="16329" width="9.1328125" style="30" hidden="1"/>
    <col min="16330" max="16345" width="0" style="30" hidden="1"/>
    <col min="16346" max="16346" width="9.1328125" style="30" hidden="1"/>
    <col min="16347" max="16366" width="0" style="30" hidden="1"/>
    <col min="16367" max="16367" width="9.1328125" style="30" hidden="1"/>
    <col min="16368" max="16368" width="0" style="30" hidden="1"/>
    <col min="16369" max="16370" width="9.1328125" style="30" hidden="1"/>
    <col min="16371" max="16371" width="0" style="30" hidden="1"/>
    <col min="16372" max="16372" width="9.1328125" style="30" hidden="1"/>
    <col min="16373" max="16383" width="0" style="30" hidden="1"/>
    <col min="16384" max="16384" width="0.19921875" style="30" hidden="1" customWidth="1"/>
  </cols>
  <sheetData>
    <row r="1" spans="1:31" ht="9.75" hidden="1" customHeight="1" thickBot="1" x14ac:dyDescent="0.5">
      <c r="A1" s="95">
        <v>1</v>
      </c>
      <c r="B1" s="96">
        <f>1+A1</f>
        <v>2</v>
      </c>
      <c r="C1" s="96">
        <f t="shared" ref="C1:AE1" si="0">1+B1</f>
        <v>3</v>
      </c>
      <c r="D1" s="96">
        <f t="shared" si="0"/>
        <v>4</v>
      </c>
      <c r="E1" s="96">
        <f t="shared" si="0"/>
        <v>5</v>
      </c>
      <c r="F1" s="96">
        <f t="shared" si="0"/>
        <v>6</v>
      </c>
      <c r="G1" s="96">
        <f t="shared" si="0"/>
        <v>7</v>
      </c>
      <c r="H1" s="97">
        <f t="shared" si="0"/>
        <v>8</v>
      </c>
      <c r="I1" s="128">
        <f t="shared" si="0"/>
        <v>9</v>
      </c>
      <c r="J1" s="128">
        <f t="shared" si="0"/>
        <v>10</v>
      </c>
      <c r="K1" s="128">
        <f t="shared" si="0"/>
        <v>11</v>
      </c>
      <c r="L1" s="128">
        <f t="shared" si="0"/>
        <v>12</v>
      </c>
      <c r="M1" s="128">
        <f t="shared" si="0"/>
        <v>13</v>
      </c>
      <c r="N1" s="128">
        <f t="shared" si="0"/>
        <v>14</v>
      </c>
      <c r="O1" s="128">
        <f t="shared" si="0"/>
        <v>15</v>
      </c>
      <c r="P1" s="128">
        <f t="shared" si="0"/>
        <v>16</v>
      </c>
      <c r="Q1" s="128">
        <f t="shared" si="0"/>
        <v>17</v>
      </c>
      <c r="R1" s="128">
        <f t="shared" si="0"/>
        <v>18</v>
      </c>
      <c r="S1" s="128">
        <f t="shared" si="0"/>
        <v>19</v>
      </c>
      <c r="T1" s="99">
        <f t="shared" si="0"/>
        <v>20</v>
      </c>
      <c r="U1" s="99">
        <f t="shared" si="0"/>
        <v>21</v>
      </c>
      <c r="V1" s="99">
        <f t="shared" si="0"/>
        <v>22</v>
      </c>
      <c r="W1" s="99">
        <f t="shared" si="0"/>
        <v>23</v>
      </c>
      <c r="X1" s="99">
        <f t="shared" si="0"/>
        <v>24</v>
      </c>
      <c r="Y1" s="99">
        <f t="shared" si="0"/>
        <v>25</v>
      </c>
      <c r="Z1" s="99">
        <f t="shared" si="0"/>
        <v>26</v>
      </c>
      <c r="AA1" s="100">
        <f t="shared" si="0"/>
        <v>27</v>
      </c>
      <c r="AB1" s="100">
        <f t="shared" si="0"/>
        <v>28</v>
      </c>
      <c r="AC1" s="101">
        <f t="shared" si="0"/>
        <v>29</v>
      </c>
      <c r="AD1" s="101">
        <f t="shared" si="0"/>
        <v>30</v>
      </c>
      <c r="AE1" s="101">
        <f t="shared" si="0"/>
        <v>31</v>
      </c>
    </row>
    <row r="2" spans="1:31" ht="32.25" customHeight="1" thickBot="1" x14ac:dyDescent="0.9">
      <c r="A2" s="193" t="s">
        <v>312</v>
      </c>
      <c r="B2" s="194"/>
      <c r="C2" s="194"/>
      <c r="D2" s="194"/>
      <c r="E2" s="117" t="s">
        <v>314</v>
      </c>
      <c r="F2" s="118"/>
      <c r="G2" s="184" t="s">
        <v>315</v>
      </c>
      <c r="H2" s="185"/>
      <c r="J2" s="128" t="s">
        <v>5</v>
      </c>
      <c r="K2" s="128">
        <v>0</v>
      </c>
      <c r="M2" s="128" t="s">
        <v>266</v>
      </c>
      <c r="O2" s="128" t="s">
        <v>267</v>
      </c>
    </row>
    <row r="3" spans="1:31" ht="44.25" customHeight="1" thickTop="1" thickBot="1" x14ac:dyDescent="0.5">
      <c r="A3" s="190" t="s">
        <v>3</v>
      </c>
      <c r="B3" s="191"/>
      <c r="C3" s="191"/>
      <c r="D3" s="192"/>
      <c r="E3" s="12" t="s">
        <v>4</v>
      </c>
      <c r="F3" s="4"/>
      <c r="G3" s="186"/>
      <c r="H3" s="187"/>
      <c r="J3" s="128" t="s">
        <v>8</v>
      </c>
      <c r="K3" s="128">
        <v>4.4999999999999998E-2</v>
      </c>
      <c r="M3" s="128" t="s">
        <v>29</v>
      </c>
      <c r="N3" s="128">
        <v>1</v>
      </c>
      <c r="O3" s="128" t="s">
        <v>0</v>
      </c>
      <c r="P3" s="128">
        <v>1</v>
      </c>
    </row>
    <row r="4" spans="1:31" ht="15" thickTop="1" thickBot="1" x14ac:dyDescent="0.5">
      <c r="A4" s="188" t="s">
        <v>7</v>
      </c>
      <c r="B4" s="189"/>
      <c r="C4" s="189"/>
      <c r="D4" s="189"/>
      <c r="E4" s="189"/>
      <c r="F4" s="189"/>
      <c r="G4" s="1"/>
      <c r="H4" s="2"/>
      <c r="M4" s="128" t="s">
        <v>211</v>
      </c>
      <c r="N4" s="128">
        <v>48</v>
      </c>
      <c r="O4" s="128" t="s">
        <v>268</v>
      </c>
      <c r="P4" s="128">
        <v>0</v>
      </c>
    </row>
    <row r="5" spans="1:31" ht="24" customHeight="1" thickTop="1" thickBot="1" x14ac:dyDescent="0.5">
      <c r="A5" s="176" t="s">
        <v>10</v>
      </c>
      <c r="B5" s="177"/>
      <c r="C5" s="178"/>
      <c r="D5" s="179"/>
      <c r="E5" s="12" t="s">
        <v>15</v>
      </c>
      <c r="F5" s="4" t="s">
        <v>268</v>
      </c>
      <c r="G5" s="159" t="s">
        <v>313</v>
      </c>
      <c r="H5" s="160"/>
      <c r="I5" s="128" t="s">
        <v>269</v>
      </c>
      <c r="J5" s="128">
        <f>VLOOKUP(F5,O3:P4,2,0)</f>
        <v>0</v>
      </c>
    </row>
    <row r="6" spans="1:31" ht="21" thickTop="1" thickBot="1" x14ac:dyDescent="0.5">
      <c r="A6" s="176" t="s">
        <v>14</v>
      </c>
      <c r="B6" s="177"/>
      <c r="C6" s="178"/>
      <c r="D6" s="179"/>
      <c r="E6" s="10" t="s">
        <v>220</v>
      </c>
      <c r="F6" s="4" t="s">
        <v>5</v>
      </c>
      <c r="G6" s="161"/>
      <c r="H6" s="162"/>
    </row>
    <row r="7" spans="1:31" ht="24" customHeight="1" thickTop="1" thickBot="1" x14ac:dyDescent="0.5">
      <c r="A7" s="180" t="s">
        <v>18</v>
      </c>
      <c r="B7" s="181"/>
      <c r="C7" s="178"/>
      <c r="D7" s="179"/>
      <c r="E7" s="12" t="s">
        <v>281</v>
      </c>
      <c r="F7" s="4" t="s">
        <v>160</v>
      </c>
      <c r="G7" s="161"/>
      <c r="H7" s="162"/>
      <c r="I7" s="128" t="s">
        <v>272</v>
      </c>
      <c r="J7" s="128">
        <f>VLOOKUP(F7,Q56:R240,2,0)</f>
        <v>6</v>
      </c>
    </row>
    <row r="8" spans="1:31" ht="24.75" customHeight="1" thickTop="1" thickBot="1" x14ac:dyDescent="0.5">
      <c r="A8" s="182" t="s">
        <v>11</v>
      </c>
      <c r="B8" s="183"/>
      <c r="C8" s="29"/>
      <c r="D8" s="29"/>
      <c r="E8" s="11" t="s">
        <v>16</v>
      </c>
      <c r="F8" s="4"/>
      <c r="G8" s="163"/>
      <c r="H8" s="164"/>
    </row>
    <row r="9" spans="1:31" ht="15.75" customHeight="1" thickTop="1" thickBot="1" x14ac:dyDescent="0.5">
      <c r="A9" s="165" t="s">
        <v>276</v>
      </c>
      <c r="B9" s="166"/>
      <c r="C9" s="166"/>
      <c r="D9" s="166"/>
      <c r="E9" s="31"/>
      <c r="F9" s="32"/>
      <c r="G9" s="33">
        <v>44.4</v>
      </c>
      <c r="H9" s="34"/>
    </row>
    <row r="10" spans="1:31" ht="26.25" customHeight="1" thickTop="1" thickBot="1" x14ac:dyDescent="0.5">
      <c r="A10" s="174" t="s">
        <v>311</v>
      </c>
      <c r="B10" s="175"/>
      <c r="C10" s="13" t="s">
        <v>226</v>
      </c>
      <c r="D10" s="27">
        <f>C19</f>
        <v>0</v>
      </c>
      <c r="E10" s="6" t="s">
        <v>2</v>
      </c>
      <c r="F10" s="35">
        <f>SUM(D19:D48)</f>
        <v>0</v>
      </c>
      <c r="G10" s="5" t="s">
        <v>227</v>
      </c>
      <c r="H10" s="21">
        <f>SUM(H19:H48)</f>
        <v>0</v>
      </c>
      <c r="I10" s="129">
        <f>SUM(H19:H48)</f>
        <v>0</v>
      </c>
      <c r="K10" s="128" t="s">
        <v>273</v>
      </c>
    </row>
    <row r="11" spans="1:31" ht="15" thickTop="1" thickBot="1" x14ac:dyDescent="0.5">
      <c r="A11" s="156"/>
      <c r="B11" s="157"/>
      <c r="C11" s="157"/>
      <c r="D11" s="158"/>
      <c r="E11" s="18" t="s">
        <v>271</v>
      </c>
      <c r="F11" s="26">
        <f>SUM(L19:L48)</f>
        <v>0</v>
      </c>
      <c r="G11" s="19" t="s">
        <v>24</v>
      </c>
      <c r="H11" s="22" t="e">
        <f>VLOOKUP(K11,T56:Z156,J11,0)*J5/J15</f>
        <v>#N/A</v>
      </c>
      <c r="I11" s="128" t="s">
        <v>275</v>
      </c>
      <c r="J11" s="128">
        <f>+J7+1</f>
        <v>7</v>
      </c>
      <c r="K11" s="129">
        <f>ROUNDUP(F11,0)</f>
        <v>0</v>
      </c>
    </row>
    <row r="12" spans="1:31" ht="15" thickTop="1" thickBot="1" x14ac:dyDescent="0.5">
      <c r="A12" s="119"/>
      <c r="B12" s="120"/>
      <c r="C12" s="120"/>
      <c r="D12" s="120"/>
      <c r="E12" s="120"/>
      <c r="F12" s="121"/>
      <c r="G12" s="19" t="s">
        <v>228</v>
      </c>
      <c r="H12" s="23">
        <f>H10*J12</f>
        <v>0</v>
      </c>
      <c r="I12" s="128" t="s">
        <v>265</v>
      </c>
      <c r="J12" s="128">
        <f>VLOOKUP(F6,J2:K4,2,0)</f>
        <v>0</v>
      </c>
    </row>
    <row r="13" spans="1:31" ht="15" thickTop="1" thickBot="1" x14ac:dyDescent="0.5">
      <c r="A13" s="122"/>
      <c r="B13" s="123"/>
      <c r="C13" s="123"/>
      <c r="D13" s="123"/>
      <c r="E13" s="123"/>
      <c r="F13" s="124"/>
      <c r="G13" s="20" t="s">
        <v>274</v>
      </c>
      <c r="H13" s="24" t="e">
        <f>SUM(H10:H12)</f>
        <v>#N/A</v>
      </c>
    </row>
    <row r="14" spans="1:31" ht="15" thickTop="1" thickBot="1" x14ac:dyDescent="0.5">
      <c r="A14" s="125"/>
      <c r="B14" s="126"/>
      <c r="C14" s="126"/>
      <c r="D14" s="126"/>
      <c r="E14" s="126"/>
      <c r="F14" s="127"/>
      <c r="G14" s="7" t="s">
        <v>26</v>
      </c>
      <c r="H14" s="25" t="e">
        <f>0.75*H13</f>
        <v>#N/A</v>
      </c>
    </row>
    <row r="15" spans="1:31" ht="14.65" thickBot="1" x14ac:dyDescent="0.5">
      <c r="A15" s="167" t="s">
        <v>28</v>
      </c>
      <c r="B15" s="168"/>
      <c r="C15" s="168"/>
      <c r="D15" s="17"/>
      <c r="E15" s="169" t="s">
        <v>277</v>
      </c>
      <c r="F15" s="169"/>
      <c r="G15" s="170" t="s">
        <v>29</v>
      </c>
      <c r="H15" s="171"/>
      <c r="I15" s="128" t="s">
        <v>38</v>
      </c>
      <c r="J15" s="128">
        <f>VLOOKUP(G15,M3:N4,2,0)</f>
        <v>1</v>
      </c>
    </row>
    <row r="16" spans="1:31" ht="15" thickTop="1" thickBot="1" x14ac:dyDescent="0.5">
      <c r="A16" s="172" t="s">
        <v>222</v>
      </c>
      <c r="B16" s="173"/>
      <c r="C16" s="14" t="s">
        <v>223</v>
      </c>
      <c r="D16" s="14" t="s">
        <v>31</v>
      </c>
      <c r="E16" s="14" t="s">
        <v>224</v>
      </c>
      <c r="F16" s="14" t="s">
        <v>32</v>
      </c>
      <c r="G16" s="14" t="s">
        <v>263</v>
      </c>
      <c r="H16" s="15" t="s">
        <v>264</v>
      </c>
    </row>
    <row r="17" spans="1:12" ht="15" thickTop="1" thickBot="1" x14ac:dyDescent="0.5">
      <c r="A17" s="3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37">
        <v>8</v>
      </c>
    </row>
    <row r="18" spans="1:12" ht="43.5" customHeight="1" thickTop="1" x14ac:dyDescent="0.45">
      <c r="A18" s="38" t="s">
        <v>34</v>
      </c>
      <c r="B18" s="28" t="s">
        <v>221</v>
      </c>
      <c r="C18" s="28" t="s">
        <v>280</v>
      </c>
      <c r="D18" s="28" t="s">
        <v>35</v>
      </c>
      <c r="E18" s="28" t="s">
        <v>282</v>
      </c>
      <c r="F18" s="28" t="s">
        <v>279</v>
      </c>
      <c r="G18" s="28" t="s">
        <v>36</v>
      </c>
      <c r="H18" s="39" t="s">
        <v>36</v>
      </c>
      <c r="I18" s="130"/>
      <c r="J18" s="131" t="s">
        <v>262</v>
      </c>
      <c r="K18" s="131" t="s">
        <v>270</v>
      </c>
      <c r="L18" s="131" t="s">
        <v>37</v>
      </c>
    </row>
    <row r="19" spans="1:12" ht="26.25" customHeight="1" x14ac:dyDescent="0.45">
      <c r="A19" s="40">
        <v>1</v>
      </c>
      <c r="B19" s="8"/>
      <c r="C19" s="8"/>
      <c r="D19" s="8"/>
      <c r="E19" s="8"/>
      <c r="F19" s="9"/>
      <c r="G19" s="92" t="e">
        <f t="shared" ref="G19:G48" si="1">VLOOKUP(B19,$A$110:$L$117,J19,0)</f>
        <v>#N/A</v>
      </c>
      <c r="H19" s="41" t="str">
        <f>IFERROR(G19*D19,"")</f>
        <v/>
      </c>
      <c r="J19" s="128">
        <f>IFERROR(VLOOKUP(C19,$A$119:$B$128,2,0),0)</f>
        <v>0</v>
      </c>
      <c r="K19" s="128">
        <f>IFERROR(VLOOKUP(B19,$A$66:$L$73,J19,0),0)</f>
        <v>0</v>
      </c>
      <c r="L19" s="128">
        <f>IFERROR((K19*D19),0)</f>
        <v>0</v>
      </c>
    </row>
    <row r="20" spans="1:12" ht="26.25" customHeight="1" x14ac:dyDescent="0.45">
      <c r="A20" s="40">
        <f>1+A19</f>
        <v>2</v>
      </c>
      <c r="B20" s="8"/>
      <c r="C20" s="8"/>
      <c r="D20" s="8"/>
      <c r="E20" s="8"/>
      <c r="F20" s="9"/>
      <c r="G20" s="92" t="e">
        <f t="shared" si="1"/>
        <v>#N/A</v>
      </c>
      <c r="H20" s="41" t="str">
        <f t="shared" ref="H20:H48" si="2">IFERROR(G20*D20,"")</f>
        <v/>
      </c>
      <c r="J20" s="128">
        <f t="shared" ref="J20:J48" si="3">IFERROR(VLOOKUP(C20,$A$119:$B$128,2,0),0)</f>
        <v>0</v>
      </c>
      <c r="K20" s="128">
        <f t="shared" ref="K20:K48" si="4">IFERROR(VLOOKUP(B20,$A$66:$L$73,J20,0),0)</f>
        <v>0</v>
      </c>
      <c r="L20" s="128">
        <f t="shared" ref="L20:L48" si="5">IFERROR((K20*D20),0)</f>
        <v>0</v>
      </c>
    </row>
    <row r="21" spans="1:12" ht="26.25" customHeight="1" x14ac:dyDescent="0.45">
      <c r="A21" s="40">
        <f t="shared" ref="A21:A48" si="6">1+A20</f>
        <v>3</v>
      </c>
      <c r="B21" s="8"/>
      <c r="C21" s="8"/>
      <c r="D21" s="8"/>
      <c r="E21" s="8"/>
      <c r="F21" s="9"/>
      <c r="G21" s="92" t="e">
        <f t="shared" si="1"/>
        <v>#N/A</v>
      </c>
      <c r="H21" s="41" t="str">
        <f t="shared" si="2"/>
        <v/>
      </c>
      <c r="J21" s="128">
        <f t="shared" si="3"/>
        <v>0</v>
      </c>
      <c r="K21" s="128">
        <f t="shared" si="4"/>
        <v>0</v>
      </c>
      <c r="L21" s="128">
        <f t="shared" si="5"/>
        <v>0</v>
      </c>
    </row>
    <row r="22" spans="1:12" ht="26.25" customHeight="1" x14ac:dyDescent="0.45">
      <c r="A22" s="40">
        <f t="shared" si="6"/>
        <v>4</v>
      </c>
      <c r="B22" s="8"/>
      <c r="C22" s="8"/>
      <c r="D22" s="8"/>
      <c r="E22" s="8"/>
      <c r="F22" s="9"/>
      <c r="G22" s="92" t="e">
        <f t="shared" si="1"/>
        <v>#N/A</v>
      </c>
      <c r="H22" s="41" t="str">
        <f t="shared" si="2"/>
        <v/>
      </c>
      <c r="J22" s="128">
        <f t="shared" si="3"/>
        <v>0</v>
      </c>
      <c r="K22" s="128">
        <f t="shared" si="4"/>
        <v>0</v>
      </c>
      <c r="L22" s="128">
        <f t="shared" si="5"/>
        <v>0</v>
      </c>
    </row>
    <row r="23" spans="1:12" ht="26.25" customHeight="1" x14ac:dyDescent="0.45">
      <c r="A23" s="40">
        <f t="shared" si="6"/>
        <v>5</v>
      </c>
      <c r="B23" s="8"/>
      <c r="C23" s="8"/>
      <c r="D23" s="8"/>
      <c r="E23" s="8"/>
      <c r="F23" s="9"/>
      <c r="G23" s="92" t="e">
        <f t="shared" si="1"/>
        <v>#N/A</v>
      </c>
      <c r="H23" s="41" t="str">
        <f t="shared" si="2"/>
        <v/>
      </c>
      <c r="J23" s="128">
        <f t="shared" si="3"/>
        <v>0</v>
      </c>
      <c r="K23" s="128">
        <f t="shared" si="4"/>
        <v>0</v>
      </c>
      <c r="L23" s="128">
        <f t="shared" si="5"/>
        <v>0</v>
      </c>
    </row>
    <row r="24" spans="1:12" ht="26.25" customHeight="1" x14ac:dyDescent="0.45">
      <c r="A24" s="40">
        <f t="shared" si="6"/>
        <v>6</v>
      </c>
      <c r="B24" s="8"/>
      <c r="C24" s="8"/>
      <c r="D24" s="8"/>
      <c r="E24" s="8"/>
      <c r="F24" s="9"/>
      <c r="G24" s="3" t="e">
        <f t="shared" si="1"/>
        <v>#N/A</v>
      </c>
      <c r="H24" s="41" t="str">
        <f t="shared" si="2"/>
        <v/>
      </c>
      <c r="J24" s="128">
        <f t="shared" si="3"/>
        <v>0</v>
      </c>
      <c r="K24" s="128">
        <f t="shared" si="4"/>
        <v>0</v>
      </c>
      <c r="L24" s="128">
        <f t="shared" si="5"/>
        <v>0</v>
      </c>
    </row>
    <row r="25" spans="1:12" ht="26.25" customHeight="1" x14ac:dyDescent="0.45">
      <c r="A25" s="40">
        <f t="shared" si="6"/>
        <v>7</v>
      </c>
      <c r="B25" s="8"/>
      <c r="C25" s="8"/>
      <c r="D25" s="8"/>
      <c r="E25" s="8"/>
      <c r="F25" s="9"/>
      <c r="G25" s="3" t="e">
        <f t="shared" si="1"/>
        <v>#N/A</v>
      </c>
      <c r="H25" s="41" t="str">
        <f t="shared" si="2"/>
        <v/>
      </c>
      <c r="J25" s="128">
        <f t="shared" si="3"/>
        <v>0</v>
      </c>
      <c r="K25" s="128">
        <f t="shared" si="4"/>
        <v>0</v>
      </c>
      <c r="L25" s="128">
        <f t="shared" si="5"/>
        <v>0</v>
      </c>
    </row>
    <row r="26" spans="1:12" ht="26.25" customHeight="1" x14ac:dyDescent="0.45">
      <c r="A26" s="40">
        <f t="shared" si="6"/>
        <v>8</v>
      </c>
      <c r="B26" s="8"/>
      <c r="C26" s="8"/>
      <c r="D26" s="8"/>
      <c r="E26" s="8"/>
      <c r="F26" s="9"/>
      <c r="G26" s="3" t="e">
        <f t="shared" si="1"/>
        <v>#N/A</v>
      </c>
      <c r="H26" s="41" t="str">
        <f t="shared" si="2"/>
        <v/>
      </c>
      <c r="J26" s="128">
        <f t="shared" si="3"/>
        <v>0</v>
      </c>
      <c r="K26" s="128">
        <f t="shared" si="4"/>
        <v>0</v>
      </c>
      <c r="L26" s="128">
        <f t="shared" si="5"/>
        <v>0</v>
      </c>
    </row>
    <row r="27" spans="1:12" ht="26.25" customHeight="1" x14ac:dyDescent="0.45">
      <c r="A27" s="40">
        <f t="shared" si="6"/>
        <v>9</v>
      </c>
      <c r="B27" s="8"/>
      <c r="C27" s="8"/>
      <c r="D27" s="8"/>
      <c r="E27" s="8"/>
      <c r="F27" s="9"/>
      <c r="G27" s="3" t="e">
        <f t="shared" si="1"/>
        <v>#N/A</v>
      </c>
      <c r="H27" s="41" t="str">
        <f t="shared" si="2"/>
        <v/>
      </c>
      <c r="J27" s="128">
        <f t="shared" si="3"/>
        <v>0</v>
      </c>
      <c r="K27" s="128">
        <f t="shared" si="4"/>
        <v>0</v>
      </c>
      <c r="L27" s="128">
        <f t="shared" si="5"/>
        <v>0</v>
      </c>
    </row>
    <row r="28" spans="1:12" ht="26.25" customHeight="1" x14ac:dyDescent="0.45">
      <c r="A28" s="40">
        <f t="shared" si="6"/>
        <v>10</v>
      </c>
      <c r="B28" s="8"/>
      <c r="C28" s="8"/>
      <c r="D28" s="8"/>
      <c r="E28" s="8"/>
      <c r="F28" s="9"/>
      <c r="G28" s="3" t="e">
        <f t="shared" si="1"/>
        <v>#N/A</v>
      </c>
      <c r="H28" s="41" t="str">
        <f t="shared" si="2"/>
        <v/>
      </c>
      <c r="J28" s="128">
        <f t="shared" si="3"/>
        <v>0</v>
      </c>
      <c r="K28" s="128">
        <f t="shared" si="4"/>
        <v>0</v>
      </c>
      <c r="L28" s="128">
        <f t="shared" si="5"/>
        <v>0</v>
      </c>
    </row>
    <row r="29" spans="1:12" ht="26.25" customHeight="1" x14ac:dyDescent="0.45">
      <c r="A29" s="40">
        <f t="shared" si="6"/>
        <v>11</v>
      </c>
      <c r="B29" s="8"/>
      <c r="C29" s="8"/>
      <c r="D29" s="8"/>
      <c r="E29" s="8"/>
      <c r="F29" s="9"/>
      <c r="G29" s="3" t="e">
        <f t="shared" si="1"/>
        <v>#N/A</v>
      </c>
      <c r="H29" s="41" t="str">
        <f t="shared" si="2"/>
        <v/>
      </c>
      <c r="J29" s="128">
        <f t="shared" si="3"/>
        <v>0</v>
      </c>
      <c r="K29" s="128">
        <f t="shared" si="4"/>
        <v>0</v>
      </c>
      <c r="L29" s="128">
        <f t="shared" si="5"/>
        <v>0</v>
      </c>
    </row>
    <row r="30" spans="1:12" ht="26.25" customHeight="1" x14ac:dyDescent="0.45">
      <c r="A30" s="40">
        <f t="shared" si="6"/>
        <v>12</v>
      </c>
      <c r="B30" s="8"/>
      <c r="C30" s="8"/>
      <c r="D30" s="8"/>
      <c r="E30" s="8"/>
      <c r="F30" s="9"/>
      <c r="G30" s="3" t="e">
        <f t="shared" si="1"/>
        <v>#N/A</v>
      </c>
      <c r="H30" s="41" t="str">
        <f t="shared" si="2"/>
        <v/>
      </c>
      <c r="J30" s="128">
        <f t="shared" si="3"/>
        <v>0</v>
      </c>
      <c r="K30" s="128">
        <f t="shared" si="4"/>
        <v>0</v>
      </c>
      <c r="L30" s="128">
        <f t="shared" si="5"/>
        <v>0</v>
      </c>
    </row>
    <row r="31" spans="1:12" ht="26.25" customHeight="1" x14ac:dyDescent="0.45">
      <c r="A31" s="40">
        <f t="shared" si="6"/>
        <v>13</v>
      </c>
      <c r="B31" s="8"/>
      <c r="C31" s="8"/>
      <c r="D31" s="8"/>
      <c r="E31" s="8"/>
      <c r="F31" s="9"/>
      <c r="G31" s="3" t="e">
        <f t="shared" si="1"/>
        <v>#N/A</v>
      </c>
      <c r="H31" s="41" t="str">
        <f t="shared" si="2"/>
        <v/>
      </c>
      <c r="J31" s="128">
        <f t="shared" si="3"/>
        <v>0</v>
      </c>
      <c r="K31" s="128">
        <f t="shared" si="4"/>
        <v>0</v>
      </c>
      <c r="L31" s="128">
        <f t="shared" si="5"/>
        <v>0</v>
      </c>
    </row>
    <row r="32" spans="1:12" ht="26.25" customHeight="1" x14ac:dyDescent="0.45">
      <c r="A32" s="40">
        <f t="shared" si="6"/>
        <v>14</v>
      </c>
      <c r="B32" s="8"/>
      <c r="C32" s="8"/>
      <c r="D32" s="8"/>
      <c r="E32" s="8"/>
      <c r="F32" s="9"/>
      <c r="G32" s="3" t="e">
        <f t="shared" si="1"/>
        <v>#N/A</v>
      </c>
      <c r="H32" s="41" t="str">
        <f t="shared" si="2"/>
        <v/>
      </c>
      <c r="J32" s="128">
        <f t="shared" si="3"/>
        <v>0</v>
      </c>
      <c r="K32" s="128">
        <f t="shared" si="4"/>
        <v>0</v>
      </c>
      <c r="L32" s="128">
        <f t="shared" si="5"/>
        <v>0</v>
      </c>
    </row>
    <row r="33" spans="1:12" ht="26.25" customHeight="1" x14ac:dyDescent="0.45">
      <c r="A33" s="40">
        <f t="shared" si="6"/>
        <v>15</v>
      </c>
      <c r="B33" s="8"/>
      <c r="C33" s="8"/>
      <c r="D33" s="8"/>
      <c r="E33" s="8"/>
      <c r="F33" s="9"/>
      <c r="G33" s="3" t="e">
        <f t="shared" si="1"/>
        <v>#N/A</v>
      </c>
      <c r="H33" s="41" t="str">
        <f t="shared" si="2"/>
        <v/>
      </c>
      <c r="J33" s="128">
        <f t="shared" si="3"/>
        <v>0</v>
      </c>
      <c r="K33" s="128">
        <f t="shared" si="4"/>
        <v>0</v>
      </c>
      <c r="L33" s="128">
        <f t="shared" si="5"/>
        <v>0</v>
      </c>
    </row>
    <row r="34" spans="1:12" ht="26.25" customHeight="1" x14ac:dyDescent="0.45">
      <c r="A34" s="40">
        <f t="shared" si="6"/>
        <v>16</v>
      </c>
      <c r="B34" s="8"/>
      <c r="C34" s="8"/>
      <c r="D34" s="8"/>
      <c r="E34" s="8"/>
      <c r="F34" s="9"/>
      <c r="G34" s="3" t="e">
        <f t="shared" si="1"/>
        <v>#N/A</v>
      </c>
      <c r="H34" s="41" t="str">
        <f t="shared" si="2"/>
        <v/>
      </c>
      <c r="J34" s="128">
        <f t="shared" si="3"/>
        <v>0</v>
      </c>
      <c r="K34" s="128">
        <f t="shared" si="4"/>
        <v>0</v>
      </c>
      <c r="L34" s="128">
        <f t="shared" si="5"/>
        <v>0</v>
      </c>
    </row>
    <row r="35" spans="1:12" ht="26.25" customHeight="1" x14ac:dyDescent="0.45">
      <c r="A35" s="40">
        <f t="shared" si="6"/>
        <v>17</v>
      </c>
      <c r="B35" s="8"/>
      <c r="C35" s="8"/>
      <c r="D35" s="8"/>
      <c r="E35" s="8"/>
      <c r="F35" s="9"/>
      <c r="G35" s="3" t="e">
        <f t="shared" si="1"/>
        <v>#N/A</v>
      </c>
      <c r="H35" s="41" t="str">
        <f t="shared" si="2"/>
        <v/>
      </c>
      <c r="J35" s="128">
        <f t="shared" si="3"/>
        <v>0</v>
      </c>
      <c r="K35" s="128">
        <f t="shared" si="4"/>
        <v>0</v>
      </c>
      <c r="L35" s="128">
        <f t="shared" si="5"/>
        <v>0</v>
      </c>
    </row>
    <row r="36" spans="1:12" ht="26.25" customHeight="1" x14ac:dyDescent="0.45">
      <c r="A36" s="40">
        <f t="shared" si="6"/>
        <v>18</v>
      </c>
      <c r="B36" s="8"/>
      <c r="C36" s="8"/>
      <c r="D36" s="8"/>
      <c r="E36" s="8"/>
      <c r="F36" s="9"/>
      <c r="G36" s="3" t="e">
        <f t="shared" si="1"/>
        <v>#N/A</v>
      </c>
      <c r="H36" s="41" t="str">
        <f t="shared" si="2"/>
        <v/>
      </c>
      <c r="J36" s="128">
        <f t="shared" si="3"/>
        <v>0</v>
      </c>
      <c r="K36" s="128">
        <f t="shared" si="4"/>
        <v>0</v>
      </c>
      <c r="L36" s="128">
        <f t="shared" si="5"/>
        <v>0</v>
      </c>
    </row>
    <row r="37" spans="1:12" ht="26.25" customHeight="1" x14ac:dyDescent="0.45">
      <c r="A37" s="40">
        <f t="shared" si="6"/>
        <v>19</v>
      </c>
      <c r="B37" s="8"/>
      <c r="C37" s="8"/>
      <c r="D37" s="8"/>
      <c r="E37" s="8"/>
      <c r="F37" s="9"/>
      <c r="G37" s="3" t="e">
        <f t="shared" si="1"/>
        <v>#N/A</v>
      </c>
      <c r="H37" s="41" t="str">
        <f t="shared" si="2"/>
        <v/>
      </c>
      <c r="J37" s="128">
        <f t="shared" si="3"/>
        <v>0</v>
      </c>
      <c r="K37" s="128">
        <f t="shared" si="4"/>
        <v>0</v>
      </c>
      <c r="L37" s="128">
        <f t="shared" si="5"/>
        <v>0</v>
      </c>
    </row>
    <row r="38" spans="1:12" ht="26.25" customHeight="1" x14ac:dyDescent="0.45">
      <c r="A38" s="40">
        <f t="shared" si="6"/>
        <v>20</v>
      </c>
      <c r="B38" s="8"/>
      <c r="C38" s="8"/>
      <c r="D38" s="8"/>
      <c r="E38" s="8"/>
      <c r="F38" s="9"/>
      <c r="G38" s="3" t="e">
        <f t="shared" si="1"/>
        <v>#N/A</v>
      </c>
      <c r="H38" s="41" t="str">
        <f t="shared" si="2"/>
        <v/>
      </c>
      <c r="J38" s="128">
        <f t="shared" si="3"/>
        <v>0</v>
      </c>
      <c r="K38" s="128">
        <f t="shared" si="4"/>
        <v>0</v>
      </c>
      <c r="L38" s="128">
        <f t="shared" si="5"/>
        <v>0</v>
      </c>
    </row>
    <row r="39" spans="1:12" ht="26.25" customHeight="1" x14ac:dyDescent="0.45">
      <c r="A39" s="40">
        <f t="shared" si="6"/>
        <v>21</v>
      </c>
      <c r="B39" s="8"/>
      <c r="C39" s="8"/>
      <c r="D39" s="8"/>
      <c r="E39" s="8"/>
      <c r="F39" s="9"/>
      <c r="G39" s="3" t="e">
        <f t="shared" si="1"/>
        <v>#N/A</v>
      </c>
      <c r="H39" s="41" t="str">
        <f t="shared" si="2"/>
        <v/>
      </c>
      <c r="J39" s="128">
        <f t="shared" si="3"/>
        <v>0</v>
      </c>
      <c r="K39" s="128">
        <f t="shared" si="4"/>
        <v>0</v>
      </c>
      <c r="L39" s="128">
        <f t="shared" si="5"/>
        <v>0</v>
      </c>
    </row>
    <row r="40" spans="1:12" ht="26.25" customHeight="1" x14ac:dyDescent="0.45">
      <c r="A40" s="40">
        <f t="shared" si="6"/>
        <v>22</v>
      </c>
      <c r="B40" s="8"/>
      <c r="C40" s="8"/>
      <c r="D40" s="8"/>
      <c r="E40" s="8"/>
      <c r="F40" s="9"/>
      <c r="G40" s="3" t="e">
        <f t="shared" si="1"/>
        <v>#N/A</v>
      </c>
      <c r="H40" s="41" t="str">
        <f t="shared" si="2"/>
        <v/>
      </c>
      <c r="J40" s="128">
        <f t="shared" si="3"/>
        <v>0</v>
      </c>
      <c r="K40" s="128">
        <f t="shared" si="4"/>
        <v>0</v>
      </c>
      <c r="L40" s="128">
        <f t="shared" si="5"/>
        <v>0</v>
      </c>
    </row>
    <row r="41" spans="1:12" ht="26.25" customHeight="1" x14ac:dyDescent="0.45">
      <c r="A41" s="40">
        <f t="shared" si="6"/>
        <v>23</v>
      </c>
      <c r="B41" s="8"/>
      <c r="C41" s="8"/>
      <c r="D41" s="8"/>
      <c r="E41" s="8"/>
      <c r="F41" s="9"/>
      <c r="G41" s="3" t="e">
        <f t="shared" si="1"/>
        <v>#N/A</v>
      </c>
      <c r="H41" s="41" t="str">
        <f t="shared" si="2"/>
        <v/>
      </c>
      <c r="J41" s="128">
        <f t="shared" si="3"/>
        <v>0</v>
      </c>
      <c r="K41" s="128">
        <f t="shared" si="4"/>
        <v>0</v>
      </c>
      <c r="L41" s="128">
        <f t="shared" si="5"/>
        <v>0</v>
      </c>
    </row>
    <row r="42" spans="1:12" ht="26.25" customHeight="1" x14ac:dyDescent="0.45">
      <c r="A42" s="40">
        <f t="shared" si="6"/>
        <v>24</v>
      </c>
      <c r="B42" s="8"/>
      <c r="C42" s="8"/>
      <c r="D42" s="8"/>
      <c r="E42" s="8"/>
      <c r="F42" s="9"/>
      <c r="G42" s="3" t="e">
        <f t="shared" si="1"/>
        <v>#N/A</v>
      </c>
      <c r="H42" s="41" t="str">
        <f t="shared" si="2"/>
        <v/>
      </c>
      <c r="J42" s="128">
        <f t="shared" si="3"/>
        <v>0</v>
      </c>
      <c r="K42" s="128">
        <f t="shared" si="4"/>
        <v>0</v>
      </c>
      <c r="L42" s="128">
        <f t="shared" si="5"/>
        <v>0</v>
      </c>
    </row>
    <row r="43" spans="1:12" ht="26.25" customHeight="1" x14ac:dyDescent="0.45">
      <c r="A43" s="40">
        <f t="shared" si="6"/>
        <v>25</v>
      </c>
      <c r="B43" s="8"/>
      <c r="C43" s="8"/>
      <c r="D43" s="8"/>
      <c r="E43" s="8"/>
      <c r="F43" s="9"/>
      <c r="G43" s="3" t="e">
        <f t="shared" si="1"/>
        <v>#N/A</v>
      </c>
      <c r="H43" s="41" t="str">
        <f t="shared" si="2"/>
        <v/>
      </c>
      <c r="J43" s="128">
        <f t="shared" si="3"/>
        <v>0</v>
      </c>
      <c r="K43" s="128">
        <f t="shared" si="4"/>
        <v>0</v>
      </c>
      <c r="L43" s="128">
        <f t="shared" si="5"/>
        <v>0</v>
      </c>
    </row>
    <row r="44" spans="1:12" ht="26.25" customHeight="1" x14ac:dyDescent="0.45">
      <c r="A44" s="40">
        <f t="shared" si="6"/>
        <v>26</v>
      </c>
      <c r="B44" s="8"/>
      <c r="C44" s="8"/>
      <c r="D44" s="8"/>
      <c r="E44" s="8"/>
      <c r="F44" s="9"/>
      <c r="G44" s="3" t="e">
        <f t="shared" si="1"/>
        <v>#N/A</v>
      </c>
      <c r="H44" s="41" t="str">
        <f t="shared" si="2"/>
        <v/>
      </c>
      <c r="J44" s="128">
        <f t="shared" si="3"/>
        <v>0</v>
      </c>
      <c r="K44" s="128">
        <f t="shared" si="4"/>
        <v>0</v>
      </c>
      <c r="L44" s="128">
        <f t="shared" si="5"/>
        <v>0</v>
      </c>
    </row>
    <row r="45" spans="1:12" ht="26.25" customHeight="1" x14ac:dyDescent="0.45">
      <c r="A45" s="40">
        <f t="shared" si="6"/>
        <v>27</v>
      </c>
      <c r="B45" s="8"/>
      <c r="C45" s="8"/>
      <c r="D45" s="8"/>
      <c r="E45" s="8"/>
      <c r="F45" s="9"/>
      <c r="G45" s="3" t="e">
        <f t="shared" si="1"/>
        <v>#N/A</v>
      </c>
      <c r="H45" s="41" t="str">
        <f t="shared" si="2"/>
        <v/>
      </c>
      <c r="J45" s="128">
        <f t="shared" si="3"/>
        <v>0</v>
      </c>
      <c r="K45" s="128">
        <f t="shared" si="4"/>
        <v>0</v>
      </c>
      <c r="L45" s="128">
        <f t="shared" si="5"/>
        <v>0</v>
      </c>
    </row>
    <row r="46" spans="1:12" ht="26.25" customHeight="1" x14ac:dyDescent="0.45">
      <c r="A46" s="40">
        <f t="shared" si="6"/>
        <v>28</v>
      </c>
      <c r="B46" s="8"/>
      <c r="C46" s="8"/>
      <c r="D46" s="8"/>
      <c r="E46" s="8"/>
      <c r="F46" s="9"/>
      <c r="G46" s="3" t="e">
        <f t="shared" si="1"/>
        <v>#N/A</v>
      </c>
      <c r="H46" s="41" t="str">
        <f t="shared" si="2"/>
        <v/>
      </c>
      <c r="J46" s="128">
        <f t="shared" si="3"/>
        <v>0</v>
      </c>
      <c r="K46" s="128">
        <f t="shared" si="4"/>
        <v>0</v>
      </c>
      <c r="L46" s="128">
        <f t="shared" si="5"/>
        <v>0</v>
      </c>
    </row>
    <row r="47" spans="1:12" ht="26.25" customHeight="1" x14ac:dyDescent="0.45">
      <c r="A47" s="40">
        <f t="shared" si="6"/>
        <v>29</v>
      </c>
      <c r="B47" s="8"/>
      <c r="C47" s="8"/>
      <c r="D47" s="8"/>
      <c r="E47" s="8"/>
      <c r="F47" s="9"/>
      <c r="G47" s="3" t="e">
        <f t="shared" si="1"/>
        <v>#N/A</v>
      </c>
      <c r="H47" s="41" t="str">
        <f t="shared" si="2"/>
        <v/>
      </c>
      <c r="J47" s="128">
        <f t="shared" si="3"/>
        <v>0</v>
      </c>
      <c r="K47" s="128">
        <f t="shared" si="4"/>
        <v>0</v>
      </c>
      <c r="L47" s="128">
        <f t="shared" si="5"/>
        <v>0</v>
      </c>
    </row>
    <row r="48" spans="1:12" ht="26.25" customHeight="1" thickBot="1" x14ac:dyDescent="0.5">
      <c r="A48" s="42">
        <f t="shared" si="6"/>
        <v>30</v>
      </c>
      <c r="B48" s="43"/>
      <c r="C48" s="43"/>
      <c r="D48" s="43"/>
      <c r="E48" s="43"/>
      <c r="F48" s="44"/>
      <c r="G48" s="45" t="e">
        <f t="shared" si="1"/>
        <v>#N/A</v>
      </c>
      <c r="H48" s="41" t="str">
        <f t="shared" si="2"/>
        <v/>
      </c>
      <c r="J48" s="128">
        <f t="shared" si="3"/>
        <v>0</v>
      </c>
      <c r="K48" s="128">
        <f t="shared" si="4"/>
        <v>0</v>
      </c>
      <c r="L48" s="128">
        <f t="shared" si="5"/>
        <v>0</v>
      </c>
    </row>
    <row r="49" spans="1:31" s="102" customFormat="1" ht="13.5" customHeight="1" x14ac:dyDescent="0.35">
      <c r="A49" s="98"/>
      <c r="B49" s="98"/>
      <c r="C49" s="98"/>
      <c r="D49" s="98"/>
      <c r="E49" s="98"/>
      <c r="F49" s="98"/>
      <c r="G49" s="98"/>
      <c r="H49" s="9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99"/>
      <c r="U49" s="99"/>
      <c r="V49" s="99"/>
      <c r="W49" s="99"/>
      <c r="X49" s="99"/>
      <c r="Y49" s="99"/>
      <c r="Z49" s="99"/>
      <c r="AA49" s="100"/>
      <c r="AB49" s="100"/>
      <c r="AC49" s="101"/>
      <c r="AD49" s="101"/>
      <c r="AE49" s="101"/>
    </row>
    <row r="50" spans="1:31" s="102" customFormat="1" ht="14.25" customHeight="1" x14ac:dyDescent="0.35">
      <c r="A50" s="195"/>
      <c r="B50" s="195"/>
      <c r="C50" s="195"/>
      <c r="D50" s="195"/>
      <c r="E50" s="195"/>
      <c r="F50" s="195"/>
      <c r="G50" s="195"/>
      <c r="H50" s="195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99"/>
      <c r="U50" s="99"/>
      <c r="V50" s="99"/>
      <c r="W50" s="99"/>
      <c r="X50" s="99"/>
      <c r="Y50" s="99"/>
      <c r="Z50" s="99"/>
      <c r="AA50" s="100"/>
      <c r="AB50" s="100"/>
      <c r="AC50" s="101"/>
      <c r="AD50" s="101"/>
      <c r="AE50" s="101"/>
    </row>
    <row r="51" spans="1:31" s="102" customFormat="1" ht="13.5" x14ac:dyDescent="0.35">
      <c r="A51" s="195"/>
      <c r="B51" s="195"/>
      <c r="C51" s="195"/>
      <c r="D51" s="195"/>
      <c r="E51" s="195"/>
      <c r="F51" s="195"/>
      <c r="G51" s="195"/>
      <c r="H51" s="195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99"/>
      <c r="U51" s="99"/>
      <c r="V51" s="99"/>
      <c r="W51" s="99"/>
      <c r="X51" s="99"/>
      <c r="Y51" s="99"/>
      <c r="Z51" s="99"/>
      <c r="AA51" s="100"/>
      <c r="AB51" s="100"/>
      <c r="AC51" s="101"/>
      <c r="AD51" s="101"/>
      <c r="AE51" s="101"/>
    </row>
    <row r="52" spans="1:31" s="102" customFormat="1" ht="15" x14ac:dyDescent="0.4">
      <c r="A52" s="196" t="s">
        <v>278</v>
      </c>
      <c r="B52" s="196"/>
      <c r="C52" s="196"/>
      <c r="D52" s="196"/>
      <c r="E52" s="196"/>
      <c r="F52" s="196"/>
      <c r="G52" s="196"/>
      <c r="H52" s="196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99"/>
      <c r="U52" s="99"/>
      <c r="V52" s="99"/>
      <c r="W52" s="99"/>
      <c r="X52" s="99"/>
      <c r="Y52" s="99"/>
      <c r="Z52" s="99"/>
      <c r="AA52" s="100"/>
      <c r="AB52" s="100"/>
      <c r="AC52" s="101"/>
      <c r="AD52" s="101"/>
      <c r="AE52" s="101"/>
    </row>
    <row r="53" spans="1:31" s="98" customFormat="1" ht="15" hidden="1" x14ac:dyDescent="0.4">
      <c r="A53" s="197"/>
      <c r="B53" s="197"/>
      <c r="C53" s="197"/>
      <c r="D53" s="197"/>
      <c r="E53" s="197"/>
      <c r="F53" s="197"/>
      <c r="G53" s="197"/>
      <c r="H53" s="197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03"/>
      <c r="U53" s="103"/>
      <c r="V53" s="103"/>
      <c r="W53" s="103"/>
      <c r="X53" s="103"/>
      <c r="Y53" s="103"/>
      <c r="Z53" s="103"/>
      <c r="AA53" s="104"/>
      <c r="AB53" s="104"/>
      <c r="AC53" s="105"/>
      <c r="AD53" s="105"/>
      <c r="AE53" s="105"/>
    </row>
    <row r="54" spans="1:31" s="102" customFormat="1" ht="13.5" hidden="1" x14ac:dyDescent="0.35">
      <c r="A54" s="198" t="s">
        <v>229</v>
      </c>
      <c r="B54" s="198" t="s">
        <v>237</v>
      </c>
      <c r="C54" s="198" t="s">
        <v>212</v>
      </c>
      <c r="D54" s="198" t="s">
        <v>214</v>
      </c>
      <c r="E54" s="198" t="s">
        <v>213</v>
      </c>
      <c r="F54" s="198" t="s">
        <v>238</v>
      </c>
      <c r="G54" s="198" t="s">
        <v>218</v>
      </c>
      <c r="H54" s="198" t="s">
        <v>219</v>
      </c>
      <c r="I54" s="128" t="s">
        <v>215</v>
      </c>
      <c r="J54" s="128" t="s">
        <v>216</v>
      </c>
      <c r="K54" s="128" t="s">
        <v>217</v>
      </c>
      <c r="L54" s="128"/>
      <c r="M54" s="128"/>
      <c r="N54" s="128"/>
      <c r="O54" s="128">
        <v>1</v>
      </c>
      <c r="P54" s="128"/>
      <c r="Q54" s="128"/>
      <c r="R54" s="128"/>
      <c r="S54" s="128"/>
      <c r="T54" s="99"/>
      <c r="U54" s="99" t="s">
        <v>252</v>
      </c>
      <c r="V54" s="99" t="s">
        <v>253</v>
      </c>
      <c r="W54" s="99" t="s">
        <v>254</v>
      </c>
      <c r="X54" s="99" t="s">
        <v>255</v>
      </c>
      <c r="Y54" s="99" t="s">
        <v>256</v>
      </c>
      <c r="Z54" s="99" t="s">
        <v>257</v>
      </c>
      <c r="AA54" s="100" t="s">
        <v>258</v>
      </c>
      <c r="AB54" s="100" t="s">
        <v>259</v>
      </c>
      <c r="AC54" s="101"/>
      <c r="AD54" s="101"/>
      <c r="AE54" s="101"/>
    </row>
    <row r="55" spans="1:31" s="102" customFormat="1" ht="13.5" hidden="1" x14ac:dyDescent="0.35">
      <c r="A55" s="198" t="s">
        <v>225</v>
      </c>
      <c r="B55" s="199">
        <f>ROUNDUP(36*39*0.18,0)</f>
        <v>253</v>
      </c>
      <c r="C55" s="199">
        <f>ROUNDUP(36*39*0.18,0)</f>
        <v>253</v>
      </c>
      <c r="D55" s="199">
        <f>ROUNDUP(36*39*0.18,0)</f>
        <v>253</v>
      </c>
      <c r="E55" s="199">
        <f>ROUNDUP(36*39*0.18,0)</f>
        <v>253</v>
      </c>
      <c r="F55" s="199">
        <f>ROUNDUP(36*39*0.18,0)</f>
        <v>253</v>
      </c>
      <c r="G55" s="199">
        <f>ROUNDUP(36*39*0.18*220/150,0)</f>
        <v>371</v>
      </c>
      <c r="H55" s="199">
        <f>ROUNDUP(36*39*0.18*200/150,0)</f>
        <v>337</v>
      </c>
      <c r="I55" s="133">
        <f>ROUNDUP(36*39*0.18,0)</f>
        <v>253</v>
      </c>
      <c r="J55" s="133">
        <f>ROUNDUP(36*39*0.18,0)</f>
        <v>253</v>
      </c>
      <c r="K55" s="133">
        <f>ROUNDUP(36*39*0.18,0)</f>
        <v>253</v>
      </c>
      <c r="L55" s="128"/>
      <c r="M55" s="128"/>
      <c r="N55" s="128"/>
      <c r="O55" s="128">
        <f t="shared" ref="O55:O86" si="7">1+O54</f>
        <v>2</v>
      </c>
      <c r="P55" s="128"/>
      <c r="Q55" s="128" t="s">
        <v>6</v>
      </c>
      <c r="R55" s="128" t="s">
        <v>251</v>
      </c>
      <c r="S55" s="128"/>
      <c r="T55" s="99"/>
      <c r="U55" s="99">
        <v>1</v>
      </c>
      <c r="V55" s="99">
        <v>2</v>
      </c>
      <c r="W55" s="99">
        <v>3</v>
      </c>
      <c r="X55" s="99">
        <v>4</v>
      </c>
      <c r="Y55" s="99">
        <v>5</v>
      </c>
      <c r="Z55" s="99">
        <v>6</v>
      </c>
      <c r="AA55" s="100" t="s">
        <v>260</v>
      </c>
      <c r="AB55" s="100"/>
      <c r="AC55" s="101"/>
      <c r="AD55" s="101"/>
      <c r="AE55" s="101"/>
    </row>
    <row r="56" spans="1:31" s="102" customFormat="1" ht="13.5" hidden="1" x14ac:dyDescent="0.35">
      <c r="A56" s="198" t="s">
        <v>230</v>
      </c>
      <c r="B56" s="199">
        <f>ROUNDUP(36*36*0.18,0)</f>
        <v>234</v>
      </c>
      <c r="C56" s="199">
        <f>ROUNDUP(36*36*0.18,0)</f>
        <v>234</v>
      </c>
      <c r="D56" s="199">
        <f>ROUNDUP(36*36*0.18,0)</f>
        <v>234</v>
      </c>
      <c r="E56" s="199">
        <f>ROUNDUP(36*36*0.18,0)</f>
        <v>234</v>
      </c>
      <c r="F56" s="199">
        <f>ROUNDUP(36*36*0.18,0)</f>
        <v>234</v>
      </c>
      <c r="G56" s="199">
        <f>ROUNDUP(36*36*0.18*220/150,0)</f>
        <v>343</v>
      </c>
      <c r="H56" s="199" t="e">
        <f>ROUNDUP(36*36*0.18&amp;200/150,0)</f>
        <v>#VALUE!</v>
      </c>
      <c r="I56" s="133">
        <f>ROUNDUP(36*36*0.18,0)</f>
        <v>234</v>
      </c>
      <c r="J56" s="133">
        <f>ROUNDUP(36*36*0.18,0)</f>
        <v>234</v>
      </c>
      <c r="K56" s="133">
        <f>ROUNDUP(36*36*0.18,0)</f>
        <v>234</v>
      </c>
      <c r="L56" s="128"/>
      <c r="M56" s="128"/>
      <c r="N56" s="128"/>
      <c r="O56" s="128">
        <f t="shared" si="7"/>
        <v>3</v>
      </c>
      <c r="P56" s="128"/>
      <c r="Q56" s="128" t="s">
        <v>9</v>
      </c>
      <c r="R56" s="128">
        <v>5</v>
      </c>
      <c r="S56" s="128"/>
      <c r="T56" s="99">
        <v>1</v>
      </c>
      <c r="U56" s="99">
        <v>885</v>
      </c>
      <c r="V56" s="106">
        <v>1185</v>
      </c>
      <c r="W56" s="106">
        <v>1635</v>
      </c>
      <c r="X56" s="106">
        <v>2685</v>
      </c>
      <c r="Y56" s="106">
        <v>2835</v>
      </c>
      <c r="Z56" s="99">
        <v>180</v>
      </c>
      <c r="AA56" s="100" t="s">
        <v>261</v>
      </c>
      <c r="AB56" s="100" t="e">
        <v>#VALUE!</v>
      </c>
      <c r="AC56" s="101"/>
      <c r="AD56" s="101"/>
      <c r="AE56" s="101"/>
    </row>
    <row r="57" spans="1:31" s="102" customFormat="1" ht="13.5" hidden="1" x14ac:dyDescent="0.35">
      <c r="A57" s="198" t="s">
        <v>231</v>
      </c>
      <c r="B57" s="199">
        <f>ROUNDUP(36*33*0.18,0)</f>
        <v>214</v>
      </c>
      <c r="C57" s="199">
        <f>ROUNDUP(36*33*0.18,0)</f>
        <v>214</v>
      </c>
      <c r="D57" s="199">
        <f>ROUNDUP(36*33*0.18,0)</f>
        <v>214</v>
      </c>
      <c r="E57" s="199">
        <f>ROUNDUP(36*33*0.18,0)</f>
        <v>214</v>
      </c>
      <c r="F57" s="199">
        <f>ROUNDUP(36*33*0.18,0)</f>
        <v>214</v>
      </c>
      <c r="G57" s="199">
        <f>ROUNDUP(36*33*0.18*220/150,0)</f>
        <v>314</v>
      </c>
      <c r="H57" s="199">
        <f>ROUNDUP(36*33*0.18,0)</f>
        <v>214</v>
      </c>
      <c r="I57" s="133">
        <f>ROUNDUP(36*33*0.18,0)</f>
        <v>214</v>
      </c>
      <c r="J57" s="133">
        <f>ROUNDUP(36*33*0.18,0)</f>
        <v>214</v>
      </c>
      <c r="K57" s="133">
        <f>ROUNDUP(36*33*0.18,0)</f>
        <v>214</v>
      </c>
      <c r="L57" s="128"/>
      <c r="M57" s="128"/>
      <c r="N57" s="128"/>
      <c r="O57" s="128">
        <f t="shared" si="7"/>
        <v>4</v>
      </c>
      <c r="P57" s="128"/>
      <c r="Q57" s="128" t="s">
        <v>12</v>
      </c>
      <c r="R57" s="128">
        <v>5</v>
      </c>
      <c r="S57" s="128"/>
      <c r="T57" s="99">
        <v>2</v>
      </c>
      <c r="U57" s="106">
        <v>1035</v>
      </c>
      <c r="V57" s="106">
        <v>1485</v>
      </c>
      <c r="W57" s="106">
        <v>2085</v>
      </c>
      <c r="X57" s="106">
        <v>3285</v>
      </c>
      <c r="Y57" s="106">
        <v>3585</v>
      </c>
      <c r="Z57" s="99">
        <v>215</v>
      </c>
      <c r="AA57" s="100">
        <v>1</v>
      </c>
      <c r="AB57" s="100">
        <v>5</v>
      </c>
      <c r="AC57" s="101">
        <v>43</v>
      </c>
      <c r="AD57" s="101"/>
      <c r="AE57" s="101"/>
    </row>
    <row r="58" spans="1:31" s="102" customFormat="1" ht="13.5" hidden="1" x14ac:dyDescent="0.35">
      <c r="A58" s="198" t="s">
        <v>232</v>
      </c>
      <c r="B58" s="199">
        <f>ROUNDUP(36*25*0.18,0)</f>
        <v>162</v>
      </c>
      <c r="C58" s="199">
        <f>ROUNDUP(36*25*0.18,0)</f>
        <v>162</v>
      </c>
      <c r="D58" s="199">
        <f>ROUNDUP(36*25*0.18,0)</f>
        <v>162</v>
      </c>
      <c r="E58" s="199">
        <f>ROUNDUP(36*25*0.18,0)</f>
        <v>162</v>
      </c>
      <c r="F58" s="199">
        <f>ROUNDUP(36*25*0.18,0)</f>
        <v>162</v>
      </c>
      <c r="G58" s="199">
        <f>ROUNDUP(36*25*0.18*220/150,0)</f>
        <v>238</v>
      </c>
      <c r="H58" s="199">
        <f>ROUNDUP(36*25*0.18,0)</f>
        <v>162</v>
      </c>
      <c r="I58" s="133">
        <f>ROUNDUP(36*25*0.18,0)</f>
        <v>162</v>
      </c>
      <c r="J58" s="133">
        <f>ROUNDUP(36*25*0.18,0)</f>
        <v>162</v>
      </c>
      <c r="K58" s="133">
        <f>ROUNDUP(36*25*0.18,0)</f>
        <v>162</v>
      </c>
      <c r="L58" s="128"/>
      <c r="M58" s="128"/>
      <c r="N58" s="128"/>
      <c r="O58" s="128">
        <f t="shared" si="7"/>
        <v>5</v>
      </c>
      <c r="P58" s="128"/>
      <c r="Q58" s="128" t="s">
        <v>13</v>
      </c>
      <c r="R58" s="128">
        <v>5</v>
      </c>
      <c r="S58" s="128"/>
      <c r="T58" s="99">
        <v>3</v>
      </c>
      <c r="U58" s="106">
        <v>1335</v>
      </c>
      <c r="V58" s="106">
        <v>1635</v>
      </c>
      <c r="W58" s="106">
        <v>2685</v>
      </c>
      <c r="X58" s="106">
        <v>4335</v>
      </c>
      <c r="Y58" s="106">
        <v>5085</v>
      </c>
      <c r="Z58" s="99">
        <v>215</v>
      </c>
      <c r="AA58" s="100">
        <v>2</v>
      </c>
      <c r="AB58" s="100">
        <v>10</v>
      </c>
      <c r="AC58" s="101">
        <v>21.5</v>
      </c>
      <c r="AD58" s="101"/>
      <c r="AE58" s="101"/>
    </row>
    <row r="59" spans="1:31" s="102" customFormat="1" ht="13.5" hidden="1" x14ac:dyDescent="0.35">
      <c r="A59" s="198" t="s">
        <v>233</v>
      </c>
      <c r="B59" s="199">
        <f>ROUNDUP(24*39*0.18,0)</f>
        <v>169</v>
      </c>
      <c r="C59" s="199">
        <f>ROUNDUP(24*39*0.18,0)</f>
        <v>169</v>
      </c>
      <c r="D59" s="199">
        <f>ROUNDUP(24*39*0.18,0)</f>
        <v>169</v>
      </c>
      <c r="E59" s="199">
        <f>ROUNDUP(24*39*0.18,0)</f>
        <v>169</v>
      </c>
      <c r="F59" s="199">
        <f>ROUNDUP(24*39*0.18,0)</f>
        <v>169</v>
      </c>
      <c r="G59" s="199">
        <f>ROUNDUP(24*39*0.18*220/150,0)</f>
        <v>248</v>
      </c>
      <c r="H59" s="199">
        <f>ROUNDUP(24*39*0.18,0)</f>
        <v>169</v>
      </c>
      <c r="I59" s="133">
        <f>ROUNDUP(24*39*0.18,0)</f>
        <v>169</v>
      </c>
      <c r="J59" s="133">
        <f>ROUNDUP(24*39*0.18,0)</f>
        <v>169</v>
      </c>
      <c r="K59" s="133">
        <f>ROUNDUP(24*39*0.18,0)</f>
        <v>169</v>
      </c>
      <c r="L59" s="128"/>
      <c r="M59" s="128"/>
      <c r="N59" s="128"/>
      <c r="O59" s="128">
        <f t="shared" si="7"/>
        <v>6</v>
      </c>
      <c r="P59" s="128"/>
      <c r="Q59" s="128" t="s">
        <v>17</v>
      </c>
      <c r="R59" s="128">
        <v>5</v>
      </c>
      <c r="S59" s="128"/>
      <c r="T59" s="99">
        <v>4</v>
      </c>
      <c r="U59" s="106">
        <v>2235</v>
      </c>
      <c r="V59" s="106">
        <v>2835</v>
      </c>
      <c r="W59" s="106">
        <v>4335</v>
      </c>
      <c r="X59" s="106">
        <v>5535</v>
      </c>
      <c r="Y59" s="106">
        <v>7185</v>
      </c>
      <c r="Z59" s="99">
        <v>300</v>
      </c>
      <c r="AA59" s="100">
        <v>3</v>
      </c>
      <c r="AB59" s="100">
        <v>15</v>
      </c>
      <c r="AC59" s="101">
        <v>20</v>
      </c>
      <c r="AD59" s="101"/>
      <c r="AE59" s="101"/>
    </row>
    <row r="60" spans="1:31" s="102" customFormat="1" ht="13.5" hidden="1" x14ac:dyDescent="0.35">
      <c r="A60" s="198" t="s">
        <v>234</v>
      </c>
      <c r="B60" s="199">
        <f>ROUNDUP(24*35*0.18,0)</f>
        <v>152</v>
      </c>
      <c r="C60" s="199">
        <f>ROUNDUP(24*35*0.18,0)</f>
        <v>152</v>
      </c>
      <c r="D60" s="199">
        <f>ROUNDUP(24*35*0.18,0)</f>
        <v>152</v>
      </c>
      <c r="E60" s="199">
        <f>ROUNDUP(24*35*0.18,0)</f>
        <v>152</v>
      </c>
      <c r="F60" s="199">
        <f>ROUNDUP(24*35*0.18,0)</f>
        <v>152</v>
      </c>
      <c r="G60" s="199">
        <f>ROUNDUP(24*35*0.18*220/150,0)</f>
        <v>222</v>
      </c>
      <c r="H60" s="199">
        <f>ROUNDUP(24*35*0.18,0)</f>
        <v>152</v>
      </c>
      <c r="I60" s="133">
        <f>ROUNDUP(24*35*0.18,0)</f>
        <v>152</v>
      </c>
      <c r="J60" s="133">
        <f>ROUNDUP(24*35*0.18,0)</f>
        <v>152</v>
      </c>
      <c r="K60" s="133">
        <f>ROUNDUP(24*35*0.18,0)</f>
        <v>152</v>
      </c>
      <c r="L60" s="128"/>
      <c r="M60" s="128"/>
      <c r="N60" s="128"/>
      <c r="O60" s="128">
        <f t="shared" si="7"/>
        <v>7</v>
      </c>
      <c r="P60" s="128"/>
      <c r="Q60" s="128" t="s">
        <v>19</v>
      </c>
      <c r="R60" s="128">
        <v>5</v>
      </c>
      <c r="S60" s="128"/>
      <c r="T60" s="99">
        <v>5</v>
      </c>
      <c r="U60" s="106">
        <v>2235</v>
      </c>
      <c r="V60" s="106">
        <v>2835</v>
      </c>
      <c r="W60" s="106">
        <v>4335</v>
      </c>
      <c r="X60" s="106">
        <v>5535</v>
      </c>
      <c r="Y60" s="106">
        <v>7185</v>
      </c>
      <c r="Z60" s="99">
        <v>400</v>
      </c>
      <c r="AA60" s="100">
        <v>4</v>
      </c>
      <c r="AB60" s="100">
        <v>20</v>
      </c>
      <c r="AC60" s="101">
        <v>20</v>
      </c>
      <c r="AD60" s="101"/>
      <c r="AE60" s="101"/>
    </row>
    <row r="61" spans="1:31" s="102" customFormat="1" ht="13.5" hidden="1" x14ac:dyDescent="0.35">
      <c r="A61" s="198" t="s">
        <v>235</v>
      </c>
      <c r="B61" s="199">
        <f>ROUNDUP(24*30*0.18,0)</f>
        <v>130</v>
      </c>
      <c r="C61" s="199">
        <f>ROUNDUP(24*30*0.18,0)</f>
        <v>130</v>
      </c>
      <c r="D61" s="199">
        <f>ROUNDUP(24*30*0.18,0)</f>
        <v>130</v>
      </c>
      <c r="E61" s="199">
        <f>ROUNDUP(24*30*0.18,0)</f>
        <v>130</v>
      </c>
      <c r="F61" s="199">
        <f>ROUNDUP(24*30*0.18,0)</f>
        <v>130</v>
      </c>
      <c r="G61" s="199">
        <f>ROUNDUP(24*30*0.18*220/150,0)</f>
        <v>191</v>
      </c>
      <c r="H61" s="199">
        <f>ROUNDUP(24*30*0.18,0)</f>
        <v>130</v>
      </c>
      <c r="I61" s="133">
        <f>ROUNDUP(24*30*0.18,0)</f>
        <v>130</v>
      </c>
      <c r="J61" s="133">
        <f>ROUNDUP(24*30*0.18,0)</f>
        <v>130</v>
      </c>
      <c r="K61" s="133">
        <f>ROUNDUP(24*30*0.18,0)</f>
        <v>130</v>
      </c>
      <c r="L61" s="128"/>
      <c r="M61" s="128"/>
      <c r="N61" s="128"/>
      <c r="O61" s="128">
        <f t="shared" si="7"/>
        <v>8</v>
      </c>
      <c r="P61" s="128"/>
      <c r="Q61" s="128" t="s">
        <v>20</v>
      </c>
      <c r="R61" s="128">
        <v>5</v>
      </c>
      <c r="S61" s="128"/>
      <c r="T61" s="99">
        <v>6</v>
      </c>
      <c r="U61" s="106">
        <v>2235</v>
      </c>
      <c r="V61" s="106">
        <v>2835</v>
      </c>
      <c r="W61" s="106">
        <v>4335</v>
      </c>
      <c r="X61" s="106">
        <v>5535</v>
      </c>
      <c r="Y61" s="106">
        <v>7185</v>
      </c>
      <c r="Z61" s="99">
        <v>500</v>
      </c>
      <c r="AA61" s="100">
        <v>5</v>
      </c>
      <c r="AB61" s="100">
        <v>25</v>
      </c>
      <c r="AC61" s="101">
        <v>20</v>
      </c>
      <c r="AD61" s="101"/>
      <c r="AE61" s="101"/>
    </row>
    <row r="62" spans="1:31" s="102" customFormat="1" ht="13.5" hidden="1" x14ac:dyDescent="0.35">
      <c r="A62" s="198" t="s">
        <v>236</v>
      </c>
      <c r="B62" s="199">
        <f>ROUNDUP(24*25*0.18,0)</f>
        <v>108</v>
      </c>
      <c r="C62" s="199">
        <f>ROUNDUP(24*25*0.18,0)</f>
        <v>108</v>
      </c>
      <c r="D62" s="199">
        <f>ROUNDUP(24*25*0.18,0)</f>
        <v>108</v>
      </c>
      <c r="E62" s="199">
        <f>ROUNDUP(24*25*0.18,0)</f>
        <v>108</v>
      </c>
      <c r="F62" s="199">
        <f>ROUNDUP(24*25*0.18,0)</f>
        <v>108</v>
      </c>
      <c r="G62" s="199">
        <f>ROUNDUP(24*25*0.18*220/150,0)</f>
        <v>159</v>
      </c>
      <c r="H62" s="199">
        <f>ROUNDUP(24*25*0.18,0)</f>
        <v>108</v>
      </c>
      <c r="I62" s="133">
        <f>ROUNDUP(24*25*0.18,0)</f>
        <v>108</v>
      </c>
      <c r="J62" s="133">
        <f>ROUNDUP(24*25*0.18,0)</f>
        <v>108</v>
      </c>
      <c r="K62" s="133">
        <f>ROUNDUP(24*25*0.18,0)</f>
        <v>108</v>
      </c>
      <c r="L62" s="128"/>
      <c r="M62" s="128"/>
      <c r="N62" s="128"/>
      <c r="O62" s="128">
        <f t="shared" si="7"/>
        <v>9</v>
      </c>
      <c r="P62" s="128"/>
      <c r="Q62" s="128" t="s">
        <v>21</v>
      </c>
      <c r="R62" s="128">
        <v>5</v>
      </c>
      <c r="S62" s="128"/>
      <c r="T62" s="99">
        <v>7</v>
      </c>
      <c r="U62" s="106">
        <v>3285</v>
      </c>
      <c r="V62" s="106">
        <v>4035</v>
      </c>
      <c r="W62" s="106">
        <v>5835</v>
      </c>
      <c r="X62" s="106">
        <v>6585</v>
      </c>
      <c r="Y62" s="106">
        <v>11385</v>
      </c>
      <c r="Z62" s="99">
        <v>600</v>
      </c>
      <c r="AA62" s="100">
        <v>6</v>
      </c>
      <c r="AB62" s="100">
        <v>30</v>
      </c>
      <c r="AC62" s="101">
        <v>20</v>
      </c>
      <c r="AD62" s="101"/>
      <c r="AE62" s="101"/>
    </row>
    <row r="63" spans="1:31" s="102" customFormat="1" ht="13.5" hidden="1" x14ac:dyDescent="0.35">
      <c r="A63" s="198"/>
      <c r="B63" s="198"/>
      <c r="C63" s="198"/>
      <c r="D63" s="198"/>
      <c r="E63" s="198"/>
      <c r="F63" s="198"/>
      <c r="G63" s="198"/>
      <c r="H63" s="198"/>
      <c r="I63" s="128"/>
      <c r="J63" s="128"/>
      <c r="K63" s="128"/>
      <c r="L63" s="128"/>
      <c r="M63" s="128"/>
      <c r="N63" s="128"/>
      <c r="O63" s="128">
        <f t="shared" si="7"/>
        <v>10</v>
      </c>
      <c r="P63" s="128"/>
      <c r="Q63" s="128" t="s">
        <v>22</v>
      </c>
      <c r="R63" s="128">
        <v>5</v>
      </c>
      <c r="S63" s="128"/>
      <c r="T63" s="99">
        <v>8</v>
      </c>
      <c r="U63" s="106">
        <v>3285</v>
      </c>
      <c r="V63" s="106">
        <v>4035</v>
      </c>
      <c r="W63" s="106">
        <v>5835</v>
      </c>
      <c r="X63" s="106">
        <v>6585</v>
      </c>
      <c r="Y63" s="106">
        <v>11385</v>
      </c>
      <c r="Z63" s="99">
        <v>700</v>
      </c>
      <c r="AA63" s="100">
        <v>7</v>
      </c>
      <c r="AB63" s="100">
        <v>35</v>
      </c>
      <c r="AC63" s="101">
        <v>20</v>
      </c>
      <c r="AD63" s="101"/>
      <c r="AE63" s="101"/>
    </row>
    <row r="64" spans="1:31" s="102" customFormat="1" ht="13.5" hidden="1" x14ac:dyDescent="0.35">
      <c r="A64" s="198" t="s">
        <v>1</v>
      </c>
      <c r="B64" s="198" t="s">
        <v>240</v>
      </c>
      <c r="C64" s="198" t="s">
        <v>237</v>
      </c>
      <c r="D64" s="198" t="s">
        <v>212</v>
      </c>
      <c r="E64" s="198" t="s">
        <v>214</v>
      </c>
      <c r="F64" s="198" t="s">
        <v>213</v>
      </c>
      <c r="G64" s="198" t="s">
        <v>238</v>
      </c>
      <c r="H64" s="198" t="s">
        <v>218</v>
      </c>
      <c r="I64" s="128" t="s">
        <v>219</v>
      </c>
      <c r="J64" s="128" t="s">
        <v>215</v>
      </c>
      <c r="K64" s="128" t="s">
        <v>216</v>
      </c>
      <c r="L64" s="128" t="s">
        <v>217</v>
      </c>
      <c r="M64" s="128"/>
      <c r="N64" s="128"/>
      <c r="O64" s="128">
        <f t="shared" si="7"/>
        <v>11</v>
      </c>
      <c r="P64" s="128"/>
      <c r="Q64" s="128" t="s">
        <v>23</v>
      </c>
      <c r="R64" s="128">
        <v>5</v>
      </c>
      <c r="S64" s="128"/>
      <c r="T64" s="99">
        <v>9</v>
      </c>
      <c r="U64" s="106">
        <v>3285</v>
      </c>
      <c r="V64" s="106">
        <v>4035</v>
      </c>
      <c r="W64" s="106">
        <v>5835</v>
      </c>
      <c r="X64" s="106">
        <v>6585</v>
      </c>
      <c r="Y64" s="106">
        <v>11385</v>
      </c>
      <c r="Z64" s="99">
        <v>800</v>
      </c>
      <c r="AA64" s="100">
        <v>8</v>
      </c>
      <c r="AB64" s="100">
        <v>40</v>
      </c>
      <c r="AC64" s="101">
        <v>20</v>
      </c>
      <c r="AD64" s="101"/>
      <c r="AE64" s="101"/>
    </row>
    <row r="65" spans="1:31" s="102" customFormat="1" ht="13.5" hidden="1" x14ac:dyDescent="0.35">
      <c r="A65" s="198" t="s">
        <v>239</v>
      </c>
      <c r="B65" s="198"/>
      <c r="C65" s="198"/>
      <c r="D65" s="198">
        <v>150</v>
      </c>
      <c r="E65" s="198">
        <v>165</v>
      </c>
      <c r="F65" s="198">
        <v>150</v>
      </c>
      <c r="G65" s="198">
        <v>220</v>
      </c>
      <c r="H65" s="198">
        <v>200</v>
      </c>
      <c r="I65" s="128">
        <v>200</v>
      </c>
      <c r="J65" s="128">
        <v>200</v>
      </c>
      <c r="K65" s="128">
        <v>300</v>
      </c>
      <c r="L65" s="128">
        <v>400</v>
      </c>
      <c r="M65" s="128"/>
      <c r="N65" s="128"/>
      <c r="O65" s="128">
        <f t="shared" si="7"/>
        <v>12</v>
      </c>
      <c r="P65" s="128"/>
      <c r="Q65" s="128" t="s">
        <v>25</v>
      </c>
      <c r="R65" s="128">
        <v>5</v>
      </c>
      <c r="S65" s="128"/>
      <c r="T65" s="99">
        <v>10</v>
      </c>
      <c r="U65" s="106">
        <v>3285</v>
      </c>
      <c r="V65" s="106">
        <v>4035</v>
      </c>
      <c r="W65" s="106">
        <v>5835</v>
      </c>
      <c r="X65" s="106">
        <v>6585</v>
      </c>
      <c r="Y65" s="106">
        <v>11385</v>
      </c>
      <c r="Z65" s="99">
        <v>900</v>
      </c>
      <c r="AA65" s="100">
        <v>9</v>
      </c>
      <c r="AB65" s="100">
        <v>45</v>
      </c>
      <c r="AC65" s="101">
        <v>20</v>
      </c>
      <c r="AD65" s="101"/>
      <c r="AE65" s="101"/>
    </row>
    <row r="66" spans="1:31" s="102" customFormat="1" ht="13.5" hidden="1" x14ac:dyDescent="0.35">
      <c r="A66" s="200" t="s">
        <v>243</v>
      </c>
      <c r="B66" s="199">
        <f>36*39/1550</f>
        <v>0.90580645161290319</v>
      </c>
      <c r="C66" s="201">
        <v>0.18116129032258063</v>
      </c>
      <c r="D66" s="201">
        <f>+$D$65*B66/1000</f>
        <v>0.13587096774193549</v>
      </c>
      <c r="E66" s="201">
        <f>+$E$65*B66/1000</f>
        <v>0.149458064516129</v>
      </c>
      <c r="F66" s="201">
        <f>+$F$65*B66/1000</f>
        <v>0.13587096774193549</v>
      </c>
      <c r="G66" s="201">
        <f>+$G$65*B66/1000</f>
        <v>0.19927741935483873</v>
      </c>
      <c r="H66" s="201">
        <f>+$H$65*B66/1000</f>
        <v>0.18116129032258063</v>
      </c>
      <c r="I66" s="129">
        <f>+$I$65*B66/1000</f>
        <v>0.18116129032258063</v>
      </c>
      <c r="J66" s="129">
        <f>+$J$65*B66/1000</f>
        <v>0.18116129032258063</v>
      </c>
      <c r="K66" s="129">
        <f>+$K$65*B66/1000</f>
        <v>0.27174193548387099</v>
      </c>
      <c r="L66" s="129">
        <f>+$L$65*B66/1000</f>
        <v>0.36232258064516126</v>
      </c>
      <c r="M66" s="128"/>
      <c r="N66" s="128"/>
      <c r="O66" s="128">
        <f t="shared" si="7"/>
        <v>13</v>
      </c>
      <c r="P66" s="128"/>
      <c r="Q66" s="128" t="s">
        <v>27</v>
      </c>
      <c r="R66" s="128">
        <v>5</v>
      </c>
      <c r="S66" s="128"/>
      <c r="T66" s="99">
        <v>11</v>
      </c>
      <c r="U66" s="106">
        <v>3285</v>
      </c>
      <c r="V66" s="106">
        <v>4035</v>
      </c>
      <c r="W66" s="106">
        <v>5835</v>
      </c>
      <c r="X66" s="106">
        <v>6585</v>
      </c>
      <c r="Y66" s="106">
        <v>11385</v>
      </c>
      <c r="Z66" s="106">
        <v>1000</v>
      </c>
      <c r="AA66" s="100">
        <v>10</v>
      </c>
      <c r="AB66" s="100">
        <v>50</v>
      </c>
      <c r="AC66" s="101">
        <v>20</v>
      </c>
      <c r="AD66" s="101"/>
      <c r="AE66" s="101"/>
    </row>
    <row r="67" spans="1:31" s="102" customFormat="1" ht="13.5" hidden="1" x14ac:dyDescent="0.35">
      <c r="A67" s="200" t="s">
        <v>244</v>
      </c>
      <c r="B67" s="199">
        <f>36*36/1550</f>
        <v>0.83612903225806456</v>
      </c>
      <c r="C67" s="201">
        <v>0.16722580645161292</v>
      </c>
      <c r="D67" s="201">
        <f t="shared" ref="D67:D73" si="8">+$D$65*B67/1000</f>
        <v>0.12541935483870967</v>
      </c>
      <c r="E67" s="201">
        <f t="shared" ref="E67:E73" si="9">+$E$65*B67/1000</f>
        <v>0.13796129032258064</v>
      </c>
      <c r="F67" s="201">
        <f t="shared" ref="F67:F73" si="10">+$F$65*B67/1000</f>
        <v>0.12541935483870967</v>
      </c>
      <c r="G67" s="201">
        <f t="shared" ref="G67:G73" si="11">+$G$65*B67/1000</f>
        <v>0.18394838709677422</v>
      </c>
      <c r="H67" s="201">
        <f t="shared" ref="H67:H73" si="12">+$H$65*B67/1000</f>
        <v>0.16722580645161292</v>
      </c>
      <c r="I67" s="129">
        <f t="shared" ref="I67:I73" si="13">+$I$65*B67/1000</f>
        <v>0.16722580645161292</v>
      </c>
      <c r="J67" s="129">
        <f t="shared" ref="J67:J73" si="14">+$J$65*B67/1000</f>
        <v>0.16722580645161292</v>
      </c>
      <c r="K67" s="129">
        <f t="shared" ref="K67:K73" si="15">+$K$65*B67/1000</f>
        <v>0.25083870967741934</v>
      </c>
      <c r="L67" s="129">
        <f t="shared" ref="L67:L73" si="16">+$L$65*B67/1000</f>
        <v>0.33445161290322584</v>
      </c>
      <c r="M67" s="128"/>
      <c r="N67" s="128"/>
      <c r="O67" s="128">
        <f t="shared" si="7"/>
        <v>14</v>
      </c>
      <c r="P67" s="128"/>
      <c r="Q67" s="128" t="s">
        <v>30</v>
      </c>
      <c r="R67" s="128">
        <v>2</v>
      </c>
      <c r="S67" s="128"/>
      <c r="T67" s="99">
        <v>12</v>
      </c>
      <c r="U67" s="106">
        <v>4035</v>
      </c>
      <c r="V67" s="106">
        <v>5085</v>
      </c>
      <c r="W67" s="106">
        <v>7635</v>
      </c>
      <c r="X67" s="106">
        <v>8085</v>
      </c>
      <c r="Y67" s="106">
        <v>15435</v>
      </c>
      <c r="Z67" s="106">
        <v>1100</v>
      </c>
      <c r="AA67" s="100">
        <v>11</v>
      </c>
      <c r="AB67" s="100">
        <v>55</v>
      </c>
      <c r="AC67" s="101">
        <v>20</v>
      </c>
      <c r="AD67" s="101"/>
      <c r="AE67" s="101"/>
    </row>
    <row r="68" spans="1:31" s="102" customFormat="1" ht="13.5" hidden="1" x14ac:dyDescent="0.35">
      <c r="A68" s="200" t="s">
        <v>245</v>
      </c>
      <c r="B68" s="199">
        <f>36*33/1550</f>
        <v>0.76645161290322583</v>
      </c>
      <c r="C68" s="201">
        <v>0.15329032258064515</v>
      </c>
      <c r="D68" s="201">
        <f t="shared" si="8"/>
        <v>0.11496774193548387</v>
      </c>
      <c r="E68" s="201">
        <f t="shared" si="9"/>
        <v>0.12646451612903226</v>
      </c>
      <c r="F68" s="201">
        <f t="shared" si="10"/>
        <v>0.11496774193548387</v>
      </c>
      <c r="G68" s="201">
        <f t="shared" si="11"/>
        <v>0.16861935483870968</v>
      </c>
      <c r="H68" s="201">
        <f t="shared" si="12"/>
        <v>0.15329032258064515</v>
      </c>
      <c r="I68" s="129">
        <f t="shared" si="13"/>
        <v>0.15329032258064515</v>
      </c>
      <c r="J68" s="129">
        <f t="shared" si="14"/>
        <v>0.15329032258064515</v>
      </c>
      <c r="K68" s="129">
        <f t="shared" si="15"/>
        <v>0.22993548387096774</v>
      </c>
      <c r="L68" s="129">
        <f t="shared" si="16"/>
        <v>0.3065806451612903</v>
      </c>
      <c r="M68" s="128"/>
      <c r="N68" s="128"/>
      <c r="O68" s="128">
        <f t="shared" si="7"/>
        <v>15</v>
      </c>
      <c r="P68" s="128"/>
      <c r="Q68" s="128" t="s">
        <v>33</v>
      </c>
      <c r="R68" s="128">
        <v>5</v>
      </c>
      <c r="S68" s="128"/>
      <c r="T68" s="99">
        <v>13</v>
      </c>
      <c r="U68" s="106">
        <v>4035</v>
      </c>
      <c r="V68" s="106">
        <v>5085</v>
      </c>
      <c r="W68" s="106">
        <v>7635</v>
      </c>
      <c r="X68" s="106">
        <v>8085</v>
      </c>
      <c r="Y68" s="106">
        <v>15435</v>
      </c>
      <c r="Z68" s="106">
        <v>1200</v>
      </c>
      <c r="AA68" s="100">
        <v>12</v>
      </c>
      <c r="AB68" s="100">
        <v>60</v>
      </c>
      <c r="AC68" s="101">
        <v>20</v>
      </c>
      <c r="AD68" s="101"/>
      <c r="AE68" s="101"/>
    </row>
    <row r="69" spans="1:31" s="102" customFormat="1" ht="13.5" hidden="1" x14ac:dyDescent="0.35">
      <c r="A69" s="200" t="s">
        <v>246</v>
      </c>
      <c r="B69" s="199">
        <f>36*25/1550</f>
        <v>0.58064516129032262</v>
      </c>
      <c r="C69" s="201">
        <v>0.11612903225806452</v>
      </c>
      <c r="D69" s="201">
        <f t="shared" si="8"/>
        <v>8.7096774193548401E-2</v>
      </c>
      <c r="E69" s="201">
        <f t="shared" si="9"/>
        <v>9.5806451612903229E-2</v>
      </c>
      <c r="F69" s="201">
        <f t="shared" si="10"/>
        <v>8.7096774193548401E-2</v>
      </c>
      <c r="G69" s="201">
        <f t="shared" si="11"/>
        <v>0.12774193548387097</v>
      </c>
      <c r="H69" s="201">
        <f t="shared" si="12"/>
        <v>0.11612903225806452</v>
      </c>
      <c r="I69" s="129">
        <f t="shared" si="13"/>
        <v>0.11612903225806452</v>
      </c>
      <c r="J69" s="129">
        <f t="shared" si="14"/>
        <v>0.11612903225806452</v>
      </c>
      <c r="K69" s="129">
        <f t="shared" si="15"/>
        <v>0.1741935483870968</v>
      </c>
      <c r="L69" s="129">
        <f t="shared" si="16"/>
        <v>0.23225806451612904</v>
      </c>
      <c r="M69" s="128"/>
      <c r="N69" s="128"/>
      <c r="O69" s="128">
        <f t="shared" si="7"/>
        <v>16</v>
      </c>
      <c r="P69" s="128"/>
      <c r="Q69" s="128" t="s">
        <v>39</v>
      </c>
      <c r="R69" s="128">
        <v>5</v>
      </c>
      <c r="S69" s="128"/>
      <c r="T69" s="99">
        <v>14</v>
      </c>
      <c r="U69" s="106">
        <v>4035</v>
      </c>
      <c r="V69" s="106">
        <v>5085</v>
      </c>
      <c r="W69" s="106">
        <v>7635</v>
      </c>
      <c r="X69" s="106">
        <v>8085</v>
      </c>
      <c r="Y69" s="106">
        <v>15435</v>
      </c>
      <c r="Z69" s="106">
        <v>1300</v>
      </c>
      <c r="AA69" s="100">
        <v>13</v>
      </c>
      <c r="AB69" s="100">
        <v>65</v>
      </c>
      <c r="AC69" s="101">
        <v>20</v>
      </c>
      <c r="AD69" s="101"/>
      <c r="AE69" s="101"/>
    </row>
    <row r="70" spans="1:31" s="102" customFormat="1" ht="13.5" hidden="1" x14ac:dyDescent="0.35">
      <c r="A70" s="200" t="s">
        <v>247</v>
      </c>
      <c r="B70" s="199">
        <f>24*39/1550</f>
        <v>0.60387096774193549</v>
      </c>
      <c r="C70" s="201">
        <v>0.1207741935483871</v>
      </c>
      <c r="D70" s="201">
        <f t="shared" si="8"/>
        <v>9.0580645161290316E-2</v>
      </c>
      <c r="E70" s="201">
        <f t="shared" si="9"/>
        <v>9.9638709677419363E-2</v>
      </c>
      <c r="F70" s="201">
        <f t="shared" si="10"/>
        <v>9.0580645161290316E-2</v>
      </c>
      <c r="G70" s="201">
        <f t="shared" si="11"/>
        <v>0.13285161290322581</v>
      </c>
      <c r="H70" s="201">
        <f t="shared" si="12"/>
        <v>0.1207741935483871</v>
      </c>
      <c r="I70" s="129">
        <f t="shared" si="13"/>
        <v>0.1207741935483871</v>
      </c>
      <c r="J70" s="129">
        <f t="shared" si="14"/>
        <v>0.1207741935483871</v>
      </c>
      <c r="K70" s="129">
        <f t="shared" si="15"/>
        <v>0.18116129032258063</v>
      </c>
      <c r="L70" s="129">
        <f t="shared" si="16"/>
        <v>0.2415483870967742</v>
      </c>
      <c r="M70" s="128"/>
      <c r="N70" s="128"/>
      <c r="O70" s="128">
        <f t="shared" si="7"/>
        <v>17</v>
      </c>
      <c r="P70" s="128"/>
      <c r="Q70" s="128" t="s">
        <v>40</v>
      </c>
      <c r="R70" s="128">
        <v>5</v>
      </c>
      <c r="S70" s="128"/>
      <c r="T70" s="99">
        <v>15</v>
      </c>
      <c r="U70" s="106">
        <v>4035</v>
      </c>
      <c r="V70" s="106">
        <v>5085</v>
      </c>
      <c r="W70" s="106">
        <v>7635</v>
      </c>
      <c r="X70" s="106">
        <v>8085</v>
      </c>
      <c r="Y70" s="106">
        <v>15435</v>
      </c>
      <c r="Z70" s="106">
        <v>1400</v>
      </c>
      <c r="AA70" s="100">
        <v>14</v>
      </c>
      <c r="AB70" s="100">
        <v>70</v>
      </c>
      <c r="AC70" s="101">
        <v>20</v>
      </c>
      <c r="AD70" s="101"/>
      <c r="AE70" s="101"/>
    </row>
    <row r="71" spans="1:31" s="102" customFormat="1" ht="13.5" hidden="1" x14ac:dyDescent="0.35">
      <c r="A71" s="200" t="s">
        <v>248</v>
      </c>
      <c r="B71" s="199">
        <f>24*35/1550</f>
        <v>0.54193548387096779</v>
      </c>
      <c r="C71" s="201">
        <v>0.10838709677419357</v>
      </c>
      <c r="D71" s="201">
        <f t="shared" si="8"/>
        <v>8.1290322580645169E-2</v>
      </c>
      <c r="E71" s="201">
        <f t="shared" si="9"/>
        <v>8.9419354838709678E-2</v>
      </c>
      <c r="F71" s="201">
        <f t="shared" si="10"/>
        <v>8.1290322580645169E-2</v>
      </c>
      <c r="G71" s="201">
        <f t="shared" si="11"/>
        <v>0.11922580645161292</v>
      </c>
      <c r="H71" s="201">
        <f t="shared" si="12"/>
        <v>0.10838709677419357</v>
      </c>
      <c r="I71" s="129">
        <f t="shared" si="13"/>
        <v>0.10838709677419357</v>
      </c>
      <c r="J71" s="129">
        <f t="shared" si="14"/>
        <v>0.10838709677419357</v>
      </c>
      <c r="K71" s="129">
        <f t="shared" si="15"/>
        <v>0.16258064516129034</v>
      </c>
      <c r="L71" s="129">
        <f t="shared" si="16"/>
        <v>0.21677419354838715</v>
      </c>
      <c r="M71" s="128"/>
      <c r="N71" s="128"/>
      <c r="O71" s="128">
        <f t="shared" si="7"/>
        <v>18</v>
      </c>
      <c r="P71" s="128"/>
      <c r="Q71" s="128" t="s">
        <v>41</v>
      </c>
      <c r="R71" s="128">
        <v>5</v>
      </c>
      <c r="S71" s="128"/>
      <c r="T71" s="99">
        <v>16</v>
      </c>
      <c r="U71" s="106">
        <v>4035</v>
      </c>
      <c r="V71" s="106">
        <v>5085</v>
      </c>
      <c r="W71" s="106">
        <v>7635</v>
      </c>
      <c r="X71" s="106">
        <v>8085</v>
      </c>
      <c r="Y71" s="106">
        <v>15435</v>
      </c>
      <c r="Z71" s="106">
        <v>1500</v>
      </c>
      <c r="AA71" s="100">
        <v>15</v>
      </c>
      <c r="AB71" s="100">
        <v>75</v>
      </c>
      <c r="AC71" s="101">
        <v>20</v>
      </c>
      <c r="AD71" s="101"/>
      <c r="AE71" s="101"/>
    </row>
    <row r="72" spans="1:31" s="102" customFormat="1" ht="13.5" hidden="1" x14ac:dyDescent="0.35">
      <c r="A72" s="200" t="s">
        <v>249</v>
      </c>
      <c r="B72" s="199">
        <f>24*30/1550</f>
        <v>0.46451612903225808</v>
      </c>
      <c r="C72" s="201">
        <v>9.290322580645162E-2</v>
      </c>
      <c r="D72" s="201">
        <f t="shared" si="8"/>
        <v>6.9677419354838718E-2</v>
      </c>
      <c r="E72" s="201">
        <f t="shared" si="9"/>
        <v>7.6645161290322589E-2</v>
      </c>
      <c r="F72" s="201">
        <f t="shared" si="10"/>
        <v>6.9677419354838718E-2</v>
      </c>
      <c r="G72" s="201">
        <f t="shared" si="11"/>
        <v>0.10219354838709678</v>
      </c>
      <c r="H72" s="201">
        <f t="shared" si="12"/>
        <v>9.290322580645162E-2</v>
      </c>
      <c r="I72" s="129">
        <f t="shared" si="13"/>
        <v>9.290322580645162E-2</v>
      </c>
      <c r="J72" s="129">
        <f t="shared" si="14"/>
        <v>9.290322580645162E-2</v>
      </c>
      <c r="K72" s="129">
        <f t="shared" si="15"/>
        <v>0.13935483870967744</v>
      </c>
      <c r="L72" s="129">
        <f t="shared" si="16"/>
        <v>0.18580645161290324</v>
      </c>
      <c r="M72" s="128"/>
      <c r="N72" s="128"/>
      <c r="O72" s="128">
        <f t="shared" si="7"/>
        <v>19</v>
      </c>
      <c r="P72" s="128"/>
      <c r="Q72" s="128" t="s">
        <v>42</v>
      </c>
      <c r="R72" s="128">
        <v>5</v>
      </c>
      <c r="S72" s="128"/>
      <c r="T72" s="99">
        <v>17</v>
      </c>
      <c r="U72" s="106">
        <v>5985</v>
      </c>
      <c r="V72" s="106">
        <v>6285</v>
      </c>
      <c r="W72" s="106">
        <v>10635</v>
      </c>
      <c r="X72" s="106">
        <v>10935</v>
      </c>
      <c r="Y72" s="106">
        <v>19635</v>
      </c>
      <c r="Z72" s="106">
        <v>1600</v>
      </c>
      <c r="AA72" s="100">
        <v>16</v>
      </c>
      <c r="AB72" s="100">
        <v>80</v>
      </c>
      <c r="AC72" s="101">
        <v>20</v>
      </c>
      <c r="AD72" s="101"/>
      <c r="AE72" s="101"/>
    </row>
    <row r="73" spans="1:31" s="102" customFormat="1" ht="13.5" hidden="1" x14ac:dyDescent="0.35">
      <c r="A73" s="200" t="s">
        <v>250</v>
      </c>
      <c r="B73" s="199">
        <f>24*25/1550</f>
        <v>0.38709677419354838</v>
      </c>
      <c r="C73" s="201">
        <v>7.7419354838709681E-2</v>
      </c>
      <c r="D73" s="201">
        <f t="shared" si="8"/>
        <v>5.8064516129032254E-2</v>
      </c>
      <c r="E73" s="201">
        <f t="shared" si="9"/>
        <v>6.3870967741935486E-2</v>
      </c>
      <c r="F73" s="201">
        <f t="shared" si="10"/>
        <v>5.8064516129032254E-2</v>
      </c>
      <c r="G73" s="201">
        <f t="shared" si="11"/>
        <v>8.5161290322580643E-2</v>
      </c>
      <c r="H73" s="201">
        <f t="shared" si="12"/>
        <v>7.7419354838709681E-2</v>
      </c>
      <c r="I73" s="129">
        <f t="shared" si="13"/>
        <v>7.7419354838709681E-2</v>
      </c>
      <c r="J73" s="129">
        <f t="shared" si="14"/>
        <v>7.7419354838709681E-2</v>
      </c>
      <c r="K73" s="129">
        <f t="shared" si="15"/>
        <v>0.11612903225806451</v>
      </c>
      <c r="L73" s="129">
        <f t="shared" si="16"/>
        <v>0.15483870967741936</v>
      </c>
      <c r="M73" s="128"/>
      <c r="N73" s="128"/>
      <c r="O73" s="128">
        <f t="shared" si="7"/>
        <v>20</v>
      </c>
      <c r="P73" s="128"/>
      <c r="Q73" s="128" t="s">
        <v>43</v>
      </c>
      <c r="R73" s="128">
        <v>5</v>
      </c>
      <c r="S73" s="128"/>
      <c r="T73" s="99">
        <v>18</v>
      </c>
      <c r="U73" s="106">
        <v>5985</v>
      </c>
      <c r="V73" s="106">
        <v>6285</v>
      </c>
      <c r="W73" s="106">
        <v>10635</v>
      </c>
      <c r="X73" s="106">
        <v>10935</v>
      </c>
      <c r="Y73" s="106">
        <v>19635</v>
      </c>
      <c r="Z73" s="106">
        <v>1700</v>
      </c>
      <c r="AA73" s="100">
        <v>17</v>
      </c>
      <c r="AB73" s="100">
        <v>85</v>
      </c>
      <c r="AC73" s="101">
        <v>20</v>
      </c>
      <c r="AD73" s="101"/>
      <c r="AE73" s="101"/>
    </row>
    <row r="74" spans="1:31" s="102" customFormat="1" ht="13.5" hidden="1" x14ac:dyDescent="0.35">
      <c r="A74" s="198">
        <v>1</v>
      </c>
      <c r="B74" s="198">
        <v>2</v>
      </c>
      <c r="C74" s="201">
        <v>3</v>
      </c>
      <c r="D74" s="198">
        <v>4</v>
      </c>
      <c r="E74" s="198">
        <v>5</v>
      </c>
      <c r="F74" s="198">
        <v>6</v>
      </c>
      <c r="G74" s="198">
        <v>7</v>
      </c>
      <c r="H74" s="198">
        <v>8</v>
      </c>
      <c r="I74" s="128">
        <v>9</v>
      </c>
      <c r="J74" s="128">
        <v>10</v>
      </c>
      <c r="K74" s="128">
        <v>11</v>
      </c>
      <c r="L74" s="128">
        <v>12</v>
      </c>
      <c r="M74" s="128"/>
      <c r="N74" s="128"/>
      <c r="O74" s="128">
        <f t="shared" si="7"/>
        <v>21</v>
      </c>
      <c r="P74" s="128"/>
      <c r="Q74" s="128" t="s">
        <v>44</v>
      </c>
      <c r="R74" s="128">
        <v>5</v>
      </c>
      <c r="S74" s="128"/>
      <c r="T74" s="99">
        <v>19</v>
      </c>
      <c r="U74" s="106">
        <v>5985</v>
      </c>
      <c r="V74" s="106">
        <v>6285</v>
      </c>
      <c r="W74" s="106">
        <v>10635</v>
      </c>
      <c r="X74" s="106">
        <v>10935</v>
      </c>
      <c r="Y74" s="106">
        <v>19635</v>
      </c>
      <c r="Z74" s="106">
        <v>1800</v>
      </c>
      <c r="AA74" s="100">
        <v>18</v>
      </c>
      <c r="AB74" s="100">
        <v>90</v>
      </c>
      <c r="AC74" s="101">
        <v>20</v>
      </c>
      <c r="AD74" s="101"/>
      <c r="AE74" s="101"/>
    </row>
    <row r="75" spans="1:31" s="102" customFormat="1" ht="13.5" hidden="1" x14ac:dyDescent="0.35">
      <c r="A75" s="198" t="s">
        <v>1</v>
      </c>
      <c r="B75" s="198" t="s">
        <v>240</v>
      </c>
      <c r="C75" s="198" t="s">
        <v>237</v>
      </c>
      <c r="D75" s="198" t="s">
        <v>212</v>
      </c>
      <c r="E75" s="198" t="s">
        <v>214</v>
      </c>
      <c r="F75" s="198" t="s">
        <v>213</v>
      </c>
      <c r="G75" s="198" t="s">
        <v>238</v>
      </c>
      <c r="H75" s="198" t="s">
        <v>218</v>
      </c>
      <c r="I75" s="128" t="s">
        <v>219</v>
      </c>
      <c r="J75" s="128" t="s">
        <v>215</v>
      </c>
      <c r="K75" s="128" t="s">
        <v>216</v>
      </c>
      <c r="L75" s="128" t="s">
        <v>217</v>
      </c>
      <c r="M75" s="128"/>
      <c r="N75" s="128"/>
      <c r="O75" s="128">
        <f t="shared" si="7"/>
        <v>22</v>
      </c>
      <c r="P75" s="128"/>
      <c r="Q75" s="128" t="s">
        <v>45</v>
      </c>
      <c r="R75" s="128">
        <v>2</v>
      </c>
      <c r="S75" s="128"/>
      <c r="T75" s="99">
        <v>20</v>
      </c>
      <c r="U75" s="106">
        <v>5985</v>
      </c>
      <c r="V75" s="106">
        <v>6285</v>
      </c>
      <c r="W75" s="106">
        <v>10635</v>
      </c>
      <c r="X75" s="106">
        <v>10935</v>
      </c>
      <c r="Y75" s="106">
        <v>19635</v>
      </c>
      <c r="Z75" s="106">
        <v>1900</v>
      </c>
      <c r="AA75" s="100">
        <v>19</v>
      </c>
      <c r="AB75" s="100">
        <v>95</v>
      </c>
      <c r="AC75" s="101">
        <v>20</v>
      </c>
      <c r="AD75" s="101"/>
      <c r="AE75" s="101"/>
    </row>
    <row r="76" spans="1:31" s="102" customFormat="1" ht="13.5" hidden="1" x14ac:dyDescent="0.35">
      <c r="A76" s="198" t="s">
        <v>239</v>
      </c>
      <c r="B76" s="198"/>
      <c r="C76" s="198"/>
      <c r="D76" s="198">
        <v>150</v>
      </c>
      <c r="E76" s="198">
        <v>165</v>
      </c>
      <c r="F76" s="198">
        <v>150</v>
      </c>
      <c r="G76" s="198">
        <v>220</v>
      </c>
      <c r="H76" s="198">
        <v>200</v>
      </c>
      <c r="I76" s="128">
        <v>200</v>
      </c>
      <c r="J76" s="128">
        <v>200</v>
      </c>
      <c r="K76" s="128">
        <v>300</v>
      </c>
      <c r="L76" s="128">
        <v>400</v>
      </c>
      <c r="M76" s="128"/>
      <c r="N76" s="128"/>
      <c r="O76" s="128">
        <f t="shared" si="7"/>
        <v>23</v>
      </c>
      <c r="P76" s="128"/>
      <c r="Q76" s="128" t="s">
        <v>46</v>
      </c>
      <c r="R76" s="128">
        <v>5</v>
      </c>
      <c r="S76" s="128"/>
      <c r="T76" s="99">
        <v>21</v>
      </c>
      <c r="U76" s="106">
        <v>5985</v>
      </c>
      <c r="V76" s="106">
        <v>6285</v>
      </c>
      <c r="W76" s="106">
        <v>10635</v>
      </c>
      <c r="X76" s="106">
        <v>10935</v>
      </c>
      <c r="Y76" s="106">
        <v>19635</v>
      </c>
      <c r="Z76" s="106">
        <v>2000</v>
      </c>
      <c r="AA76" s="100">
        <v>20</v>
      </c>
      <c r="AB76" s="100">
        <v>100</v>
      </c>
      <c r="AC76" s="101">
        <v>20</v>
      </c>
      <c r="AD76" s="101"/>
      <c r="AE76" s="101"/>
    </row>
    <row r="77" spans="1:31" s="102" customFormat="1" ht="13.5" hidden="1" x14ac:dyDescent="0.35">
      <c r="A77" s="198" t="s">
        <v>225</v>
      </c>
      <c r="B77" s="199">
        <f>36*39/1550</f>
        <v>0.90580645161290319</v>
      </c>
      <c r="C77" s="201">
        <v>0.18116129032258063</v>
      </c>
      <c r="D77" s="201">
        <f>285*($D$65*B77/1000)</f>
        <v>38.723225806451616</v>
      </c>
      <c r="E77" s="201">
        <f t="shared" ref="E77:E84" si="17">240*$E$65*B77/1000</f>
        <v>35.869935483870968</v>
      </c>
      <c r="F77" s="201">
        <f t="shared" ref="F77:F84" si="18">285*$F$65*B77/1000</f>
        <v>38.723225806451616</v>
      </c>
      <c r="G77" s="201">
        <f t="shared" ref="G77:G84" si="19">220*$G$65*B77/1000</f>
        <v>43.841032258064516</v>
      </c>
      <c r="H77" s="201">
        <f t="shared" ref="H77:H84" si="20">220*$H$65*B77/1000</f>
        <v>39.855483870967745</v>
      </c>
      <c r="I77" s="129">
        <f t="shared" ref="I77:I84" si="21">220*$I$65*B77/1000</f>
        <v>39.855483870967745</v>
      </c>
      <c r="J77" s="129">
        <f t="shared" ref="J77:J84" si="22">385*$J$65*B77/1000</f>
        <v>69.747096774193551</v>
      </c>
      <c r="K77" s="129">
        <f t="shared" ref="K77:K84" si="23">530*$K$65*B77/1000</f>
        <v>144.02322580645162</v>
      </c>
      <c r="L77" s="129">
        <f t="shared" ref="L77:L84" si="24">500*$L$65*B77/1000</f>
        <v>181.16129032258064</v>
      </c>
      <c r="M77" s="128"/>
      <c r="N77" s="128"/>
      <c r="O77" s="128">
        <f t="shared" si="7"/>
        <v>24</v>
      </c>
      <c r="P77" s="128"/>
      <c r="Q77" s="128" t="s">
        <v>47</v>
      </c>
      <c r="R77" s="128">
        <v>5</v>
      </c>
      <c r="S77" s="128"/>
      <c r="T77" s="99">
        <v>22</v>
      </c>
      <c r="U77" s="106">
        <v>6135</v>
      </c>
      <c r="V77" s="106">
        <v>8235</v>
      </c>
      <c r="W77" s="106">
        <v>10935</v>
      </c>
      <c r="X77" s="106">
        <v>11085</v>
      </c>
      <c r="Y77" s="106">
        <v>20085</v>
      </c>
      <c r="Z77" s="106">
        <v>2100</v>
      </c>
      <c r="AA77" s="100">
        <v>21</v>
      </c>
      <c r="AB77" s="100">
        <v>105</v>
      </c>
      <c r="AC77" s="101">
        <v>20</v>
      </c>
      <c r="AD77" s="101"/>
      <c r="AE77" s="101"/>
    </row>
    <row r="78" spans="1:31" s="102" customFormat="1" ht="13.5" hidden="1" x14ac:dyDescent="0.35">
      <c r="A78" s="198" t="s">
        <v>230</v>
      </c>
      <c r="B78" s="199">
        <f>36*36/1550</f>
        <v>0.83612903225806456</v>
      </c>
      <c r="C78" s="201">
        <v>0.16722580645161292</v>
      </c>
      <c r="D78" s="201">
        <f t="shared" ref="D78:D84" si="25">285*$D$65*B78/1000</f>
        <v>35.744516129032256</v>
      </c>
      <c r="E78" s="201">
        <f t="shared" si="17"/>
        <v>33.110709677419358</v>
      </c>
      <c r="F78" s="201">
        <f t="shared" si="18"/>
        <v>35.744516129032256</v>
      </c>
      <c r="G78" s="201">
        <f t="shared" si="19"/>
        <v>40.468645161290326</v>
      </c>
      <c r="H78" s="201">
        <f t="shared" si="20"/>
        <v>36.789677419354838</v>
      </c>
      <c r="I78" s="129">
        <f t="shared" si="21"/>
        <v>36.789677419354838</v>
      </c>
      <c r="J78" s="129">
        <f t="shared" si="22"/>
        <v>64.381935483870976</v>
      </c>
      <c r="K78" s="129">
        <f t="shared" si="23"/>
        <v>132.94451612903228</v>
      </c>
      <c r="L78" s="129">
        <f t="shared" si="24"/>
        <v>167.2258064516129</v>
      </c>
      <c r="M78" s="128"/>
      <c r="N78" s="128"/>
      <c r="O78" s="128">
        <f t="shared" si="7"/>
        <v>25</v>
      </c>
      <c r="P78" s="128"/>
      <c r="Q78" s="128" t="s">
        <v>48</v>
      </c>
      <c r="R78" s="128">
        <v>5</v>
      </c>
      <c r="S78" s="128"/>
      <c r="T78" s="99">
        <v>23</v>
      </c>
      <c r="U78" s="106">
        <v>6135</v>
      </c>
      <c r="V78" s="106">
        <v>8235</v>
      </c>
      <c r="W78" s="106">
        <v>10935</v>
      </c>
      <c r="X78" s="106">
        <v>11085</v>
      </c>
      <c r="Y78" s="106">
        <v>20085</v>
      </c>
      <c r="Z78" s="106">
        <v>2200</v>
      </c>
      <c r="AA78" s="100">
        <v>22</v>
      </c>
      <c r="AB78" s="100">
        <v>110</v>
      </c>
      <c r="AC78" s="101">
        <v>20</v>
      </c>
      <c r="AD78" s="101"/>
      <c r="AE78" s="101"/>
    </row>
    <row r="79" spans="1:31" s="102" customFormat="1" ht="13.5" hidden="1" x14ac:dyDescent="0.35">
      <c r="A79" s="198" t="s">
        <v>231</v>
      </c>
      <c r="B79" s="199">
        <f>36*33/1550</f>
        <v>0.76645161290322583</v>
      </c>
      <c r="C79" s="201">
        <v>0.15329032258064515</v>
      </c>
      <c r="D79" s="201">
        <f t="shared" si="25"/>
        <v>32.765806451612903</v>
      </c>
      <c r="E79" s="201">
        <f t="shared" si="17"/>
        <v>30.351483870967744</v>
      </c>
      <c r="F79" s="201">
        <f t="shared" si="18"/>
        <v>32.765806451612903</v>
      </c>
      <c r="G79" s="201">
        <f t="shared" si="19"/>
        <v>37.096258064516128</v>
      </c>
      <c r="H79" s="201">
        <f t="shared" si="20"/>
        <v>33.723870967741938</v>
      </c>
      <c r="I79" s="129">
        <f t="shared" si="21"/>
        <v>33.723870967741938</v>
      </c>
      <c r="J79" s="129">
        <f t="shared" si="22"/>
        <v>59.016774193548386</v>
      </c>
      <c r="K79" s="129">
        <f t="shared" si="23"/>
        <v>121.86580645161291</v>
      </c>
      <c r="L79" s="129">
        <f t="shared" si="24"/>
        <v>153.29032258064515</v>
      </c>
      <c r="M79" s="128"/>
      <c r="N79" s="128"/>
      <c r="O79" s="128">
        <f t="shared" si="7"/>
        <v>26</v>
      </c>
      <c r="P79" s="128"/>
      <c r="Q79" s="128" t="s">
        <v>49</v>
      </c>
      <c r="R79" s="128">
        <v>5</v>
      </c>
      <c r="S79" s="128"/>
      <c r="T79" s="99">
        <v>24</v>
      </c>
      <c r="U79" s="106">
        <v>6135</v>
      </c>
      <c r="V79" s="106">
        <v>8235</v>
      </c>
      <c r="W79" s="106">
        <v>10935</v>
      </c>
      <c r="X79" s="106">
        <v>11085</v>
      </c>
      <c r="Y79" s="106">
        <v>20085</v>
      </c>
      <c r="Z79" s="106">
        <v>2300</v>
      </c>
      <c r="AA79" s="100">
        <v>23</v>
      </c>
      <c r="AB79" s="100">
        <v>115</v>
      </c>
      <c r="AC79" s="101">
        <v>20</v>
      </c>
      <c r="AD79" s="101"/>
      <c r="AE79" s="101"/>
    </row>
    <row r="80" spans="1:31" s="102" customFormat="1" ht="13.5" hidden="1" x14ac:dyDescent="0.35">
      <c r="A80" s="198" t="s">
        <v>232</v>
      </c>
      <c r="B80" s="199">
        <f>36*25/1550</f>
        <v>0.58064516129032262</v>
      </c>
      <c r="C80" s="201">
        <v>0.11612903225806452</v>
      </c>
      <c r="D80" s="201">
        <f t="shared" si="25"/>
        <v>24.822580645161292</v>
      </c>
      <c r="E80" s="201">
        <f t="shared" si="17"/>
        <v>22.993548387096777</v>
      </c>
      <c r="F80" s="201">
        <f t="shared" si="18"/>
        <v>24.822580645161292</v>
      </c>
      <c r="G80" s="201">
        <f t="shared" si="19"/>
        <v>28.103225806451615</v>
      </c>
      <c r="H80" s="201">
        <f t="shared" si="20"/>
        <v>25.548387096774196</v>
      </c>
      <c r="I80" s="129">
        <f t="shared" si="21"/>
        <v>25.548387096774196</v>
      </c>
      <c r="J80" s="129">
        <f t="shared" si="22"/>
        <v>44.70967741935484</v>
      </c>
      <c r="K80" s="129">
        <f t="shared" si="23"/>
        <v>92.32258064516131</v>
      </c>
      <c r="L80" s="129">
        <f t="shared" si="24"/>
        <v>116.12903225806453</v>
      </c>
      <c r="M80" s="128"/>
      <c r="N80" s="128"/>
      <c r="O80" s="128">
        <f t="shared" si="7"/>
        <v>27</v>
      </c>
      <c r="P80" s="128"/>
      <c r="Q80" s="128" t="s">
        <v>50</v>
      </c>
      <c r="R80" s="128">
        <v>2</v>
      </c>
      <c r="S80" s="128"/>
      <c r="T80" s="99">
        <v>25</v>
      </c>
      <c r="U80" s="106">
        <v>6135</v>
      </c>
      <c r="V80" s="106">
        <v>8235</v>
      </c>
      <c r="W80" s="106">
        <v>10935</v>
      </c>
      <c r="X80" s="106">
        <v>11085</v>
      </c>
      <c r="Y80" s="106">
        <v>20085</v>
      </c>
      <c r="Z80" s="106">
        <v>2400</v>
      </c>
      <c r="AA80" s="100">
        <v>24</v>
      </c>
      <c r="AB80" s="100">
        <v>120</v>
      </c>
      <c r="AC80" s="101">
        <v>20</v>
      </c>
      <c r="AD80" s="101"/>
      <c r="AE80" s="101"/>
    </row>
    <row r="81" spans="1:31" s="102" customFormat="1" ht="13.5" hidden="1" x14ac:dyDescent="0.35">
      <c r="A81" s="198" t="s">
        <v>233</v>
      </c>
      <c r="B81" s="199">
        <f>24*39/1550</f>
        <v>0.60387096774193549</v>
      </c>
      <c r="C81" s="201">
        <v>0.1207741935483871</v>
      </c>
      <c r="D81" s="201">
        <f t="shared" si="25"/>
        <v>25.815483870967743</v>
      </c>
      <c r="E81" s="201">
        <f t="shared" si="17"/>
        <v>23.913290322580643</v>
      </c>
      <c r="F81" s="201">
        <f t="shared" si="18"/>
        <v>25.815483870967743</v>
      </c>
      <c r="G81" s="201">
        <f t="shared" si="19"/>
        <v>29.22735483870968</v>
      </c>
      <c r="H81" s="201">
        <f t="shared" si="20"/>
        <v>26.570322580645161</v>
      </c>
      <c r="I81" s="129">
        <f t="shared" si="21"/>
        <v>26.570322580645161</v>
      </c>
      <c r="J81" s="129">
        <f t="shared" si="22"/>
        <v>46.498064516129027</v>
      </c>
      <c r="K81" s="129">
        <f t="shared" si="23"/>
        <v>96.015483870967742</v>
      </c>
      <c r="L81" s="129">
        <f t="shared" si="24"/>
        <v>120.7741935483871</v>
      </c>
      <c r="M81" s="128"/>
      <c r="N81" s="128"/>
      <c r="O81" s="128">
        <f t="shared" si="7"/>
        <v>28</v>
      </c>
      <c r="P81" s="128"/>
      <c r="Q81" s="128" t="s">
        <v>51</v>
      </c>
      <c r="R81" s="128">
        <v>5</v>
      </c>
      <c r="S81" s="128"/>
      <c r="T81" s="99">
        <v>26</v>
      </c>
      <c r="U81" s="106">
        <v>6135</v>
      </c>
      <c r="V81" s="106">
        <v>8235</v>
      </c>
      <c r="W81" s="106">
        <v>10935</v>
      </c>
      <c r="X81" s="106">
        <v>11085</v>
      </c>
      <c r="Y81" s="106">
        <v>20085</v>
      </c>
      <c r="Z81" s="106">
        <v>2500</v>
      </c>
      <c r="AA81" s="100">
        <v>25</v>
      </c>
      <c r="AB81" s="100">
        <v>125</v>
      </c>
      <c r="AC81" s="101">
        <v>20</v>
      </c>
      <c r="AD81" s="101"/>
      <c r="AE81" s="101"/>
    </row>
    <row r="82" spans="1:31" s="102" customFormat="1" ht="13.5" hidden="1" x14ac:dyDescent="0.35">
      <c r="A82" s="198" t="s">
        <v>234</v>
      </c>
      <c r="B82" s="199">
        <f>24*35/1550</f>
        <v>0.54193548387096779</v>
      </c>
      <c r="C82" s="201">
        <v>0.10838709677419357</v>
      </c>
      <c r="D82" s="201">
        <f t="shared" si="25"/>
        <v>23.167741935483875</v>
      </c>
      <c r="E82" s="201">
        <f t="shared" si="17"/>
        <v>21.460645161290326</v>
      </c>
      <c r="F82" s="201">
        <f t="shared" si="18"/>
        <v>23.167741935483875</v>
      </c>
      <c r="G82" s="201">
        <f t="shared" si="19"/>
        <v>26.229677419354839</v>
      </c>
      <c r="H82" s="201">
        <f t="shared" si="20"/>
        <v>23.845161290322583</v>
      </c>
      <c r="I82" s="129">
        <f t="shared" si="21"/>
        <v>23.845161290322583</v>
      </c>
      <c r="J82" s="129">
        <f t="shared" si="22"/>
        <v>41.729032258064521</v>
      </c>
      <c r="K82" s="129">
        <f t="shared" si="23"/>
        <v>86.167741935483875</v>
      </c>
      <c r="L82" s="129">
        <f t="shared" si="24"/>
        <v>108.38709677419357</v>
      </c>
      <c r="M82" s="128"/>
      <c r="N82" s="128"/>
      <c r="O82" s="128">
        <f t="shared" si="7"/>
        <v>29</v>
      </c>
      <c r="P82" s="128"/>
      <c r="Q82" s="128" t="s">
        <v>52</v>
      </c>
      <c r="R82" s="128">
        <v>5</v>
      </c>
      <c r="S82" s="128"/>
      <c r="T82" s="99">
        <v>27</v>
      </c>
      <c r="U82" s="106">
        <v>8370</v>
      </c>
      <c r="V82" s="106">
        <v>11070</v>
      </c>
      <c r="W82" s="106">
        <v>15270</v>
      </c>
      <c r="X82" s="106">
        <v>16620</v>
      </c>
      <c r="Y82" s="106">
        <v>27270</v>
      </c>
      <c r="Z82" s="106">
        <v>2340</v>
      </c>
      <c r="AA82" s="100">
        <v>26</v>
      </c>
      <c r="AB82" s="100">
        <v>130</v>
      </c>
      <c r="AC82" s="101">
        <v>18</v>
      </c>
      <c r="AD82" s="101"/>
      <c r="AE82" s="101"/>
    </row>
    <row r="83" spans="1:31" s="102" customFormat="1" ht="13.5" hidden="1" x14ac:dyDescent="0.35">
      <c r="A83" s="198" t="s">
        <v>235</v>
      </c>
      <c r="B83" s="199">
        <f>24*30/1550</f>
        <v>0.46451612903225808</v>
      </c>
      <c r="C83" s="201">
        <v>9.290322580645162E-2</v>
      </c>
      <c r="D83" s="201">
        <f t="shared" si="25"/>
        <v>19.858064516129033</v>
      </c>
      <c r="E83" s="201">
        <f t="shared" si="17"/>
        <v>18.394838709677419</v>
      </c>
      <c r="F83" s="201">
        <f t="shared" si="18"/>
        <v>19.858064516129033</v>
      </c>
      <c r="G83" s="201">
        <f t="shared" si="19"/>
        <v>22.482580645161292</v>
      </c>
      <c r="H83" s="201">
        <f t="shared" si="20"/>
        <v>20.438709677419357</v>
      </c>
      <c r="I83" s="129">
        <f t="shared" si="21"/>
        <v>20.438709677419357</v>
      </c>
      <c r="J83" s="129">
        <f t="shared" si="22"/>
        <v>35.767741935483869</v>
      </c>
      <c r="K83" s="129">
        <f t="shared" si="23"/>
        <v>73.858064516129033</v>
      </c>
      <c r="L83" s="129">
        <f t="shared" si="24"/>
        <v>92.903225806451616</v>
      </c>
      <c r="M83" s="128"/>
      <c r="N83" s="128"/>
      <c r="O83" s="128">
        <f t="shared" si="7"/>
        <v>30</v>
      </c>
      <c r="P83" s="128"/>
      <c r="Q83" s="128" t="s">
        <v>53</v>
      </c>
      <c r="R83" s="128">
        <v>5</v>
      </c>
      <c r="S83" s="128"/>
      <c r="T83" s="99">
        <v>28</v>
      </c>
      <c r="U83" s="106">
        <v>8370</v>
      </c>
      <c r="V83" s="106">
        <v>11070</v>
      </c>
      <c r="W83" s="106">
        <v>15270</v>
      </c>
      <c r="X83" s="106">
        <v>16620</v>
      </c>
      <c r="Y83" s="106">
        <v>27270</v>
      </c>
      <c r="Z83" s="106">
        <v>2430</v>
      </c>
      <c r="AA83" s="100">
        <v>27</v>
      </c>
      <c r="AB83" s="100">
        <v>135</v>
      </c>
      <c r="AC83" s="101">
        <v>18</v>
      </c>
      <c r="AD83" s="101"/>
      <c r="AE83" s="101"/>
    </row>
    <row r="84" spans="1:31" s="102" customFormat="1" ht="13.5" hidden="1" x14ac:dyDescent="0.35">
      <c r="A84" s="198" t="s">
        <v>236</v>
      </c>
      <c r="B84" s="199">
        <f>24*25/1550</f>
        <v>0.38709677419354838</v>
      </c>
      <c r="C84" s="201">
        <v>7.7419354838709681E-2</v>
      </c>
      <c r="D84" s="201">
        <f t="shared" si="25"/>
        <v>16.548387096774192</v>
      </c>
      <c r="E84" s="201">
        <f t="shared" si="17"/>
        <v>15.329032258064515</v>
      </c>
      <c r="F84" s="201">
        <f t="shared" si="18"/>
        <v>16.548387096774192</v>
      </c>
      <c r="G84" s="201">
        <f t="shared" si="19"/>
        <v>18.735483870967741</v>
      </c>
      <c r="H84" s="201">
        <f t="shared" si="20"/>
        <v>17.032258064516128</v>
      </c>
      <c r="I84" s="129">
        <f t="shared" si="21"/>
        <v>17.032258064516128</v>
      </c>
      <c r="J84" s="129">
        <f t="shared" si="22"/>
        <v>29.806451612903224</v>
      </c>
      <c r="K84" s="129">
        <f t="shared" si="23"/>
        <v>61.548387096774192</v>
      </c>
      <c r="L84" s="129">
        <f t="shared" si="24"/>
        <v>77.41935483870968</v>
      </c>
      <c r="M84" s="128"/>
      <c r="N84" s="128"/>
      <c r="O84" s="128">
        <f t="shared" si="7"/>
        <v>31</v>
      </c>
      <c r="P84" s="128"/>
      <c r="Q84" s="128" t="s">
        <v>54</v>
      </c>
      <c r="R84" s="128">
        <v>2</v>
      </c>
      <c r="S84" s="128"/>
      <c r="T84" s="99">
        <v>29</v>
      </c>
      <c r="U84" s="106">
        <v>8370</v>
      </c>
      <c r="V84" s="106">
        <v>11070</v>
      </c>
      <c r="W84" s="106">
        <v>15270</v>
      </c>
      <c r="X84" s="106">
        <v>16620</v>
      </c>
      <c r="Y84" s="106">
        <v>27270</v>
      </c>
      <c r="Z84" s="106">
        <v>2520</v>
      </c>
      <c r="AA84" s="100">
        <v>28</v>
      </c>
      <c r="AB84" s="100">
        <v>140</v>
      </c>
      <c r="AC84" s="101">
        <v>18</v>
      </c>
      <c r="AD84" s="101"/>
      <c r="AE84" s="101"/>
    </row>
    <row r="85" spans="1:31" s="102" customFormat="1" ht="13.5" hidden="1" x14ac:dyDescent="0.35">
      <c r="A85" s="198"/>
      <c r="B85" s="198"/>
      <c r="C85" s="198"/>
      <c r="D85" s="198"/>
      <c r="E85" s="198"/>
      <c r="F85" s="198"/>
      <c r="G85" s="198"/>
      <c r="H85" s="198"/>
      <c r="I85" s="128"/>
      <c r="J85" s="128"/>
      <c r="K85" s="128"/>
      <c r="L85" s="128"/>
      <c r="M85" s="128"/>
      <c r="N85" s="128"/>
      <c r="O85" s="128">
        <f t="shared" si="7"/>
        <v>32</v>
      </c>
      <c r="P85" s="128"/>
      <c r="Q85" s="128" t="s">
        <v>55</v>
      </c>
      <c r="R85" s="128">
        <v>5</v>
      </c>
      <c r="S85" s="128"/>
      <c r="T85" s="99">
        <v>30</v>
      </c>
      <c r="U85" s="106">
        <v>8370</v>
      </c>
      <c r="V85" s="106">
        <v>11070</v>
      </c>
      <c r="W85" s="106">
        <v>15270</v>
      </c>
      <c r="X85" s="106">
        <v>16620</v>
      </c>
      <c r="Y85" s="106">
        <v>27270</v>
      </c>
      <c r="Z85" s="106">
        <v>2610</v>
      </c>
      <c r="AA85" s="100">
        <v>29</v>
      </c>
      <c r="AB85" s="100">
        <v>145</v>
      </c>
      <c r="AC85" s="101">
        <v>18</v>
      </c>
      <c r="AD85" s="101"/>
      <c r="AE85" s="101"/>
    </row>
    <row r="86" spans="1:31" s="102" customFormat="1" ht="13.5" hidden="1" x14ac:dyDescent="0.35">
      <c r="A86" s="198"/>
      <c r="B86" s="198" t="s">
        <v>240</v>
      </c>
      <c r="C86" s="202" t="s">
        <v>241</v>
      </c>
      <c r="D86" s="198" t="s">
        <v>212</v>
      </c>
      <c r="E86" s="198" t="s">
        <v>214</v>
      </c>
      <c r="F86" s="198" t="s">
        <v>213</v>
      </c>
      <c r="G86" s="198" t="s">
        <v>238</v>
      </c>
      <c r="H86" s="198" t="s">
        <v>218</v>
      </c>
      <c r="I86" s="128" t="s">
        <v>219</v>
      </c>
      <c r="J86" s="128" t="s">
        <v>215</v>
      </c>
      <c r="K86" s="128" t="s">
        <v>216</v>
      </c>
      <c r="L86" s="128" t="s">
        <v>217</v>
      </c>
      <c r="M86" s="128"/>
      <c r="N86" s="128"/>
      <c r="O86" s="128">
        <f t="shared" si="7"/>
        <v>33</v>
      </c>
      <c r="P86" s="128"/>
      <c r="Q86" s="128" t="s">
        <v>56</v>
      </c>
      <c r="R86" s="128">
        <v>3</v>
      </c>
      <c r="S86" s="128"/>
      <c r="T86" s="99">
        <v>31</v>
      </c>
      <c r="U86" s="106">
        <v>8370</v>
      </c>
      <c r="V86" s="106">
        <v>11070</v>
      </c>
      <c r="W86" s="106">
        <v>15270</v>
      </c>
      <c r="X86" s="106">
        <v>16620</v>
      </c>
      <c r="Y86" s="106">
        <v>27270</v>
      </c>
      <c r="Z86" s="106">
        <v>2700</v>
      </c>
      <c r="AA86" s="100">
        <v>30</v>
      </c>
      <c r="AB86" s="100">
        <v>150</v>
      </c>
      <c r="AC86" s="101">
        <v>18</v>
      </c>
      <c r="AD86" s="101"/>
      <c r="AE86" s="101"/>
    </row>
    <row r="87" spans="1:31" s="102" customFormat="1" ht="13.5" hidden="1" x14ac:dyDescent="0.35">
      <c r="A87" s="198"/>
      <c r="B87" s="198"/>
      <c r="C87" s="198"/>
      <c r="D87" s="198"/>
      <c r="E87" s="198"/>
      <c r="F87" s="198"/>
      <c r="G87" s="198"/>
      <c r="H87" s="198"/>
      <c r="I87" s="128"/>
      <c r="J87" s="128"/>
      <c r="K87" s="128"/>
      <c r="L87" s="128"/>
      <c r="M87" s="128"/>
      <c r="N87" s="128"/>
      <c r="O87" s="128">
        <f t="shared" ref="O87:O118" si="26">1+O86</f>
        <v>34</v>
      </c>
      <c r="P87" s="128"/>
      <c r="Q87" s="128" t="s">
        <v>57</v>
      </c>
      <c r="R87" s="128">
        <v>5</v>
      </c>
      <c r="S87" s="128"/>
      <c r="T87" s="99">
        <v>32</v>
      </c>
      <c r="U87" s="106">
        <v>9420</v>
      </c>
      <c r="V87" s="106">
        <v>12270</v>
      </c>
      <c r="W87" s="106">
        <v>16770</v>
      </c>
      <c r="X87" s="106">
        <v>17670</v>
      </c>
      <c r="Y87" s="106">
        <v>35520</v>
      </c>
      <c r="Z87" s="106">
        <v>2790</v>
      </c>
      <c r="AA87" s="100">
        <v>31</v>
      </c>
      <c r="AB87" s="100">
        <v>155</v>
      </c>
      <c r="AC87" s="101">
        <v>18</v>
      </c>
      <c r="AD87" s="101"/>
      <c r="AE87" s="101"/>
    </row>
    <row r="88" spans="1:31" s="102" customFormat="1" ht="13.5" hidden="1" x14ac:dyDescent="0.35">
      <c r="A88" s="198" t="s">
        <v>225</v>
      </c>
      <c r="B88" s="199">
        <f>36*39</f>
        <v>1404</v>
      </c>
      <c r="C88" s="201">
        <f>0.06*B88</f>
        <v>84.24</v>
      </c>
      <c r="D88" s="201">
        <f t="shared" ref="D88:D95" si="27">+C88+D77</f>
        <v>122.96322580645162</v>
      </c>
      <c r="E88" s="201">
        <f t="shared" ref="E88:E95" si="28">+C88+E77</f>
        <v>120.10993548387097</v>
      </c>
      <c r="F88" s="201">
        <f t="shared" ref="F88:F95" si="29">+C88+F77</f>
        <v>122.96322580645162</v>
      </c>
      <c r="G88" s="201">
        <f t="shared" ref="G88:G95" si="30">+G77+C88</f>
        <v>128.08103225806451</v>
      </c>
      <c r="H88" s="201">
        <f t="shared" ref="H88:H95" si="31">+H77+C88</f>
        <v>124.09548387096774</v>
      </c>
      <c r="I88" s="129">
        <f t="shared" ref="I88:I95" si="32">+I77+C88</f>
        <v>124.09548387096774</v>
      </c>
      <c r="J88" s="129">
        <f t="shared" ref="J88:J95" si="33">+J77+C88</f>
        <v>153.98709677419356</v>
      </c>
      <c r="K88" s="129">
        <f t="shared" ref="K88:K95" si="34">+K77+C88</f>
        <v>228.2632258064516</v>
      </c>
      <c r="L88" s="129">
        <f t="shared" ref="L88:L95" si="35">+L77+C88</f>
        <v>265.40129032258062</v>
      </c>
      <c r="M88" s="128"/>
      <c r="N88" s="128"/>
      <c r="O88" s="128">
        <f t="shared" si="26"/>
        <v>35</v>
      </c>
      <c r="P88" s="128"/>
      <c r="Q88" s="128" t="s">
        <v>58</v>
      </c>
      <c r="R88" s="128">
        <v>5</v>
      </c>
      <c r="S88" s="128"/>
      <c r="T88" s="99">
        <v>33</v>
      </c>
      <c r="U88" s="106">
        <v>9420</v>
      </c>
      <c r="V88" s="106">
        <v>12270</v>
      </c>
      <c r="W88" s="106">
        <v>16770</v>
      </c>
      <c r="X88" s="106">
        <v>17670</v>
      </c>
      <c r="Y88" s="106">
        <v>35520</v>
      </c>
      <c r="Z88" s="106">
        <v>2880</v>
      </c>
      <c r="AA88" s="100">
        <v>32</v>
      </c>
      <c r="AB88" s="100">
        <v>160</v>
      </c>
      <c r="AC88" s="101">
        <v>18</v>
      </c>
      <c r="AD88" s="101"/>
      <c r="AE88" s="101"/>
    </row>
    <row r="89" spans="1:31" s="102" customFormat="1" ht="13.5" hidden="1" x14ac:dyDescent="0.35">
      <c r="A89" s="198" t="s">
        <v>230</v>
      </c>
      <c r="B89" s="199">
        <f>36*36</f>
        <v>1296</v>
      </c>
      <c r="C89" s="201">
        <f t="shared" ref="C89:C95" si="36">0.06*B89</f>
        <v>77.759999999999991</v>
      </c>
      <c r="D89" s="201">
        <f t="shared" si="27"/>
        <v>113.50451612903225</v>
      </c>
      <c r="E89" s="201">
        <f t="shared" si="28"/>
        <v>110.87070967741934</v>
      </c>
      <c r="F89" s="201">
        <f t="shared" si="29"/>
        <v>113.50451612903225</v>
      </c>
      <c r="G89" s="201">
        <f t="shared" si="30"/>
        <v>118.22864516129032</v>
      </c>
      <c r="H89" s="201">
        <f t="shared" si="31"/>
        <v>114.54967741935482</v>
      </c>
      <c r="I89" s="129">
        <f t="shared" si="32"/>
        <v>114.54967741935482</v>
      </c>
      <c r="J89" s="129">
        <f t="shared" si="33"/>
        <v>142.14193548387095</v>
      </c>
      <c r="K89" s="129">
        <f t="shared" si="34"/>
        <v>210.70451612903227</v>
      </c>
      <c r="L89" s="129">
        <f t="shared" si="35"/>
        <v>244.98580645161289</v>
      </c>
      <c r="M89" s="128"/>
      <c r="N89" s="128"/>
      <c r="O89" s="128">
        <f t="shared" si="26"/>
        <v>36</v>
      </c>
      <c r="P89" s="128"/>
      <c r="Q89" s="128" t="s">
        <v>59</v>
      </c>
      <c r="R89" s="128">
        <v>5</v>
      </c>
      <c r="S89" s="128"/>
      <c r="T89" s="99">
        <v>34</v>
      </c>
      <c r="U89" s="106">
        <v>9420</v>
      </c>
      <c r="V89" s="106">
        <v>12270</v>
      </c>
      <c r="W89" s="106">
        <v>16770</v>
      </c>
      <c r="X89" s="106">
        <v>17670</v>
      </c>
      <c r="Y89" s="106">
        <v>35520</v>
      </c>
      <c r="Z89" s="106">
        <v>2970</v>
      </c>
      <c r="AA89" s="100">
        <v>33</v>
      </c>
      <c r="AB89" s="100">
        <v>165</v>
      </c>
      <c r="AC89" s="101">
        <v>18</v>
      </c>
      <c r="AD89" s="101"/>
      <c r="AE89" s="101"/>
    </row>
    <row r="90" spans="1:31" s="102" customFormat="1" ht="13.5" hidden="1" x14ac:dyDescent="0.35">
      <c r="A90" s="198" t="s">
        <v>231</v>
      </c>
      <c r="B90" s="199">
        <f>36*33</f>
        <v>1188</v>
      </c>
      <c r="C90" s="201">
        <f t="shared" si="36"/>
        <v>71.28</v>
      </c>
      <c r="D90" s="201">
        <f t="shared" si="27"/>
        <v>104.0458064516129</v>
      </c>
      <c r="E90" s="201">
        <f t="shared" si="28"/>
        <v>101.63148387096774</v>
      </c>
      <c r="F90" s="201">
        <f t="shared" si="29"/>
        <v>104.0458064516129</v>
      </c>
      <c r="G90" s="201">
        <f t="shared" si="30"/>
        <v>108.37625806451612</v>
      </c>
      <c r="H90" s="201">
        <f t="shared" si="31"/>
        <v>105.00387096774193</v>
      </c>
      <c r="I90" s="129">
        <f t="shared" si="32"/>
        <v>105.00387096774193</v>
      </c>
      <c r="J90" s="129">
        <f t="shared" si="33"/>
        <v>130.2967741935484</v>
      </c>
      <c r="K90" s="129">
        <f t="shared" si="34"/>
        <v>193.14580645161291</v>
      </c>
      <c r="L90" s="129">
        <f t="shared" si="35"/>
        <v>224.57032258064515</v>
      </c>
      <c r="M90" s="128"/>
      <c r="N90" s="128"/>
      <c r="O90" s="128">
        <f t="shared" si="26"/>
        <v>37</v>
      </c>
      <c r="P90" s="128"/>
      <c r="Q90" s="128" t="s">
        <v>60</v>
      </c>
      <c r="R90" s="128">
        <v>5</v>
      </c>
      <c r="S90" s="128"/>
      <c r="T90" s="99">
        <v>35</v>
      </c>
      <c r="U90" s="106">
        <v>9420</v>
      </c>
      <c r="V90" s="106">
        <v>12270</v>
      </c>
      <c r="W90" s="106">
        <v>16770</v>
      </c>
      <c r="X90" s="106">
        <v>17670</v>
      </c>
      <c r="Y90" s="106">
        <v>35520</v>
      </c>
      <c r="Z90" s="106">
        <v>3060</v>
      </c>
      <c r="AA90" s="100">
        <v>34</v>
      </c>
      <c r="AB90" s="100">
        <v>170</v>
      </c>
      <c r="AC90" s="101">
        <v>18</v>
      </c>
      <c r="AD90" s="101"/>
      <c r="AE90" s="101"/>
    </row>
    <row r="91" spans="1:31" s="102" customFormat="1" ht="13.5" hidden="1" x14ac:dyDescent="0.35">
      <c r="A91" s="198" t="s">
        <v>232</v>
      </c>
      <c r="B91" s="199">
        <f>36*25</f>
        <v>900</v>
      </c>
      <c r="C91" s="201">
        <f t="shared" si="36"/>
        <v>54</v>
      </c>
      <c r="D91" s="201">
        <f t="shared" si="27"/>
        <v>78.822580645161295</v>
      </c>
      <c r="E91" s="201">
        <f t="shared" si="28"/>
        <v>76.99354838709678</v>
      </c>
      <c r="F91" s="201">
        <f t="shared" si="29"/>
        <v>78.822580645161295</v>
      </c>
      <c r="G91" s="201">
        <f t="shared" si="30"/>
        <v>82.103225806451618</v>
      </c>
      <c r="H91" s="201">
        <f t="shared" si="31"/>
        <v>79.548387096774192</v>
      </c>
      <c r="I91" s="129">
        <f t="shared" si="32"/>
        <v>79.548387096774192</v>
      </c>
      <c r="J91" s="129">
        <f t="shared" si="33"/>
        <v>98.709677419354847</v>
      </c>
      <c r="K91" s="129">
        <f t="shared" si="34"/>
        <v>146.32258064516131</v>
      </c>
      <c r="L91" s="129">
        <f t="shared" si="35"/>
        <v>170.12903225806451</v>
      </c>
      <c r="M91" s="128"/>
      <c r="N91" s="128"/>
      <c r="O91" s="128">
        <f t="shared" si="26"/>
        <v>38</v>
      </c>
      <c r="P91" s="128"/>
      <c r="Q91" s="128" t="s">
        <v>61</v>
      </c>
      <c r="R91" s="128">
        <v>5</v>
      </c>
      <c r="S91" s="128"/>
      <c r="T91" s="99">
        <v>36</v>
      </c>
      <c r="U91" s="106">
        <v>9420</v>
      </c>
      <c r="V91" s="106">
        <v>12270</v>
      </c>
      <c r="W91" s="106">
        <v>16770</v>
      </c>
      <c r="X91" s="106">
        <v>17670</v>
      </c>
      <c r="Y91" s="106">
        <v>35520</v>
      </c>
      <c r="Z91" s="106">
        <v>3150</v>
      </c>
      <c r="AA91" s="100">
        <v>35</v>
      </c>
      <c r="AB91" s="100">
        <v>175</v>
      </c>
      <c r="AC91" s="101">
        <v>18</v>
      </c>
      <c r="AD91" s="101"/>
      <c r="AE91" s="101"/>
    </row>
    <row r="92" spans="1:31" s="102" customFormat="1" ht="13.5" hidden="1" x14ac:dyDescent="0.35">
      <c r="A92" s="198" t="s">
        <v>233</v>
      </c>
      <c r="B92" s="199">
        <f>24*39</f>
        <v>936</v>
      </c>
      <c r="C92" s="201">
        <f t="shared" si="36"/>
        <v>56.16</v>
      </c>
      <c r="D92" s="201">
        <f t="shared" si="27"/>
        <v>81.975483870967736</v>
      </c>
      <c r="E92" s="201">
        <f t="shared" si="28"/>
        <v>80.073290322580647</v>
      </c>
      <c r="F92" s="201">
        <f t="shared" si="29"/>
        <v>81.975483870967736</v>
      </c>
      <c r="G92" s="201">
        <f t="shared" si="30"/>
        <v>85.387354838709683</v>
      </c>
      <c r="H92" s="201">
        <f t="shared" si="31"/>
        <v>82.730322580645151</v>
      </c>
      <c r="I92" s="129">
        <f t="shared" si="32"/>
        <v>82.730322580645151</v>
      </c>
      <c r="J92" s="129">
        <f t="shared" si="33"/>
        <v>102.65806451612903</v>
      </c>
      <c r="K92" s="129">
        <f t="shared" si="34"/>
        <v>152.17548387096775</v>
      </c>
      <c r="L92" s="129">
        <f t="shared" si="35"/>
        <v>176.9341935483871</v>
      </c>
      <c r="M92" s="128"/>
      <c r="N92" s="128"/>
      <c r="O92" s="128">
        <f t="shared" si="26"/>
        <v>39</v>
      </c>
      <c r="P92" s="128"/>
      <c r="Q92" s="128" t="s">
        <v>62</v>
      </c>
      <c r="R92" s="128">
        <v>2</v>
      </c>
      <c r="S92" s="128"/>
      <c r="T92" s="99">
        <v>37</v>
      </c>
      <c r="U92" s="106">
        <v>10170</v>
      </c>
      <c r="V92" s="106">
        <v>13320</v>
      </c>
      <c r="W92" s="106">
        <v>18570</v>
      </c>
      <c r="X92" s="106">
        <v>19170</v>
      </c>
      <c r="Y92" s="106">
        <v>35520</v>
      </c>
      <c r="Z92" s="106">
        <v>3240</v>
      </c>
      <c r="AA92" s="100">
        <v>36</v>
      </c>
      <c r="AB92" s="100">
        <v>180</v>
      </c>
      <c r="AC92" s="101">
        <v>18</v>
      </c>
      <c r="AD92" s="101"/>
      <c r="AE92" s="101"/>
    </row>
    <row r="93" spans="1:31" s="102" customFormat="1" ht="13.5" hidden="1" x14ac:dyDescent="0.35">
      <c r="A93" s="198" t="s">
        <v>234</v>
      </c>
      <c r="B93" s="199">
        <f>24*35</f>
        <v>840</v>
      </c>
      <c r="C93" s="201">
        <f t="shared" si="36"/>
        <v>50.4</v>
      </c>
      <c r="D93" s="201">
        <f t="shared" si="27"/>
        <v>73.567741935483866</v>
      </c>
      <c r="E93" s="201">
        <f t="shared" si="28"/>
        <v>71.860645161290321</v>
      </c>
      <c r="F93" s="201">
        <f t="shared" si="29"/>
        <v>73.567741935483866</v>
      </c>
      <c r="G93" s="201">
        <f t="shared" si="30"/>
        <v>76.629677419354834</v>
      </c>
      <c r="H93" s="201">
        <f t="shared" si="31"/>
        <v>74.245161290322585</v>
      </c>
      <c r="I93" s="129">
        <f t="shared" si="32"/>
        <v>74.245161290322585</v>
      </c>
      <c r="J93" s="129">
        <f t="shared" si="33"/>
        <v>92.129032258064512</v>
      </c>
      <c r="K93" s="129">
        <f t="shared" si="34"/>
        <v>136.56774193548387</v>
      </c>
      <c r="L93" s="129">
        <f t="shared" si="35"/>
        <v>158.78709677419357</v>
      </c>
      <c r="M93" s="128"/>
      <c r="N93" s="128"/>
      <c r="O93" s="128">
        <f t="shared" si="26"/>
        <v>40</v>
      </c>
      <c r="P93" s="128"/>
      <c r="Q93" s="128" t="s">
        <v>63</v>
      </c>
      <c r="R93" s="128">
        <v>5</v>
      </c>
      <c r="S93" s="128"/>
      <c r="T93" s="99">
        <v>38</v>
      </c>
      <c r="U93" s="106">
        <v>10170</v>
      </c>
      <c r="V93" s="106">
        <v>13320</v>
      </c>
      <c r="W93" s="106">
        <v>18570</v>
      </c>
      <c r="X93" s="106">
        <v>19170</v>
      </c>
      <c r="Y93" s="106">
        <v>35520</v>
      </c>
      <c r="Z93" s="106">
        <v>3330</v>
      </c>
      <c r="AA93" s="100">
        <v>37</v>
      </c>
      <c r="AB93" s="100">
        <v>185</v>
      </c>
      <c r="AC93" s="101">
        <v>18</v>
      </c>
      <c r="AD93" s="101"/>
      <c r="AE93" s="101"/>
    </row>
    <row r="94" spans="1:31" s="102" customFormat="1" ht="13.5" hidden="1" x14ac:dyDescent="0.35">
      <c r="A94" s="198" t="s">
        <v>235</v>
      </c>
      <c r="B94" s="199">
        <f>24*30</f>
        <v>720</v>
      </c>
      <c r="C94" s="201">
        <f t="shared" si="36"/>
        <v>43.199999999999996</v>
      </c>
      <c r="D94" s="201">
        <f t="shared" si="27"/>
        <v>63.058064516129029</v>
      </c>
      <c r="E94" s="201">
        <f t="shared" si="28"/>
        <v>61.594838709677418</v>
      </c>
      <c r="F94" s="201">
        <f t="shared" si="29"/>
        <v>63.058064516129029</v>
      </c>
      <c r="G94" s="201">
        <f t="shared" si="30"/>
        <v>65.682580645161295</v>
      </c>
      <c r="H94" s="201">
        <f t="shared" si="31"/>
        <v>63.638709677419357</v>
      </c>
      <c r="I94" s="129">
        <f t="shared" si="32"/>
        <v>63.638709677419357</v>
      </c>
      <c r="J94" s="129">
        <f t="shared" si="33"/>
        <v>78.967741935483872</v>
      </c>
      <c r="K94" s="129">
        <f t="shared" si="34"/>
        <v>117.05806451612904</v>
      </c>
      <c r="L94" s="129">
        <f t="shared" si="35"/>
        <v>136.1032258064516</v>
      </c>
      <c r="M94" s="128"/>
      <c r="N94" s="128"/>
      <c r="O94" s="128">
        <f t="shared" si="26"/>
        <v>41</v>
      </c>
      <c r="P94" s="128"/>
      <c r="Q94" s="128" t="s">
        <v>64</v>
      </c>
      <c r="R94" s="128">
        <v>5</v>
      </c>
      <c r="S94" s="128"/>
      <c r="T94" s="99">
        <v>39</v>
      </c>
      <c r="U94" s="106">
        <v>10170</v>
      </c>
      <c r="V94" s="106">
        <v>13320</v>
      </c>
      <c r="W94" s="106">
        <v>18570</v>
      </c>
      <c r="X94" s="106">
        <v>19170</v>
      </c>
      <c r="Y94" s="106">
        <v>35520</v>
      </c>
      <c r="Z94" s="106">
        <v>3420</v>
      </c>
      <c r="AA94" s="100">
        <v>38</v>
      </c>
      <c r="AB94" s="100">
        <v>190</v>
      </c>
      <c r="AC94" s="101">
        <v>18</v>
      </c>
      <c r="AD94" s="101"/>
      <c r="AE94" s="101"/>
    </row>
    <row r="95" spans="1:31" s="102" customFormat="1" ht="13.5" hidden="1" x14ac:dyDescent="0.35">
      <c r="A95" s="198" t="s">
        <v>236</v>
      </c>
      <c r="B95" s="199">
        <f>24*25</f>
        <v>600</v>
      </c>
      <c r="C95" s="201">
        <f t="shared" si="36"/>
        <v>36</v>
      </c>
      <c r="D95" s="201">
        <f t="shared" si="27"/>
        <v>52.548387096774192</v>
      </c>
      <c r="E95" s="201">
        <f t="shared" si="28"/>
        <v>51.329032258064515</v>
      </c>
      <c r="F95" s="201">
        <f t="shared" si="29"/>
        <v>52.548387096774192</v>
      </c>
      <c r="G95" s="201">
        <f t="shared" si="30"/>
        <v>54.735483870967741</v>
      </c>
      <c r="H95" s="201">
        <f t="shared" si="31"/>
        <v>53.032258064516128</v>
      </c>
      <c r="I95" s="129">
        <f t="shared" si="32"/>
        <v>53.032258064516128</v>
      </c>
      <c r="J95" s="129">
        <f t="shared" si="33"/>
        <v>65.806451612903231</v>
      </c>
      <c r="K95" s="129">
        <f t="shared" si="34"/>
        <v>97.548387096774192</v>
      </c>
      <c r="L95" s="129">
        <f t="shared" si="35"/>
        <v>113.41935483870968</v>
      </c>
      <c r="M95" s="128"/>
      <c r="N95" s="128"/>
      <c r="O95" s="128">
        <f t="shared" si="26"/>
        <v>42</v>
      </c>
      <c r="P95" s="128"/>
      <c r="Q95" s="128" t="s">
        <v>65</v>
      </c>
      <c r="R95" s="128">
        <v>5</v>
      </c>
      <c r="S95" s="128"/>
      <c r="T95" s="99">
        <v>40</v>
      </c>
      <c r="U95" s="106">
        <v>10170</v>
      </c>
      <c r="V95" s="106">
        <v>13320</v>
      </c>
      <c r="W95" s="106">
        <v>18570</v>
      </c>
      <c r="X95" s="106">
        <v>19170</v>
      </c>
      <c r="Y95" s="106">
        <v>35520</v>
      </c>
      <c r="Z95" s="106">
        <v>3510</v>
      </c>
      <c r="AA95" s="100">
        <v>39</v>
      </c>
      <c r="AB95" s="100">
        <v>195</v>
      </c>
      <c r="AC95" s="101">
        <v>18</v>
      </c>
      <c r="AD95" s="101"/>
      <c r="AE95" s="101"/>
    </row>
    <row r="96" spans="1:31" s="102" customFormat="1" ht="13.5" hidden="1" x14ac:dyDescent="0.35">
      <c r="A96" s="198"/>
      <c r="B96" s="198"/>
      <c r="C96" s="198"/>
      <c r="D96" s="198"/>
      <c r="E96" s="198"/>
      <c r="F96" s="198"/>
      <c r="G96" s="198"/>
      <c r="H96" s="198"/>
      <c r="I96" s="128"/>
      <c r="J96" s="128"/>
      <c r="K96" s="128"/>
      <c r="L96" s="128"/>
      <c r="M96" s="128"/>
      <c r="N96" s="128"/>
      <c r="O96" s="128">
        <f t="shared" si="26"/>
        <v>43</v>
      </c>
      <c r="P96" s="128"/>
      <c r="Q96" s="128" t="s">
        <v>66</v>
      </c>
      <c r="R96" s="128">
        <v>5</v>
      </c>
      <c r="S96" s="128"/>
      <c r="T96" s="99">
        <v>41</v>
      </c>
      <c r="U96" s="106">
        <v>10170</v>
      </c>
      <c r="V96" s="106">
        <v>13320</v>
      </c>
      <c r="W96" s="106">
        <v>18570</v>
      </c>
      <c r="X96" s="106">
        <v>19170</v>
      </c>
      <c r="Y96" s="106">
        <v>35520</v>
      </c>
      <c r="Z96" s="106">
        <v>3600</v>
      </c>
      <c r="AA96" s="100">
        <v>40</v>
      </c>
      <c r="AB96" s="100">
        <v>200</v>
      </c>
      <c r="AC96" s="101">
        <v>18</v>
      </c>
      <c r="AD96" s="101"/>
      <c r="AE96" s="101"/>
    </row>
    <row r="97" spans="1:31" s="102" customFormat="1" ht="13.5" hidden="1" x14ac:dyDescent="0.35">
      <c r="A97" s="198" t="s">
        <v>242</v>
      </c>
      <c r="B97" s="198" t="s">
        <v>240</v>
      </c>
      <c r="C97" s="198" t="s">
        <v>237</v>
      </c>
      <c r="D97" s="198" t="s">
        <v>212</v>
      </c>
      <c r="E97" s="198" t="s">
        <v>214</v>
      </c>
      <c r="F97" s="198" t="s">
        <v>213</v>
      </c>
      <c r="G97" s="198" t="s">
        <v>238</v>
      </c>
      <c r="H97" s="198" t="s">
        <v>218</v>
      </c>
      <c r="I97" s="128" t="s">
        <v>219</v>
      </c>
      <c r="J97" s="128" t="s">
        <v>215</v>
      </c>
      <c r="K97" s="128" t="s">
        <v>216</v>
      </c>
      <c r="L97" s="128" t="s">
        <v>217</v>
      </c>
      <c r="M97" s="128"/>
      <c r="N97" s="128"/>
      <c r="O97" s="128">
        <f t="shared" si="26"/>
        <v>44</v>
      </c>
      <c r="P97" s="128"/>
      <c r="Q97" s="128" t="s">
        <v>67</v>
      </c>
      <c r="R97" s="128">
        <v>5</v>
      </c>
      <c r="S97" s="128"/>
      <c r="T97" s="99">
        <v>42</v>
      </c>
      <c r="U97" s="106">
        <v>12120</v>
      </c>
      <c r="V97" s="106">
        <v>14520</v>
      </c>
      <c r="W97" s="106">
        <v>21570</v>
      </c>
      <c r="X97" s="106">
        <v>22020</v>
      </c>
      <c r="Y97" s="106">
        <v>39720</v>
      </c>
      <c r="Z97" s="106">
        <v>3280</v>
      </c>
      <c r="AA97" s="100">
        <v>41</v>
      </c>
      <c r="AB97" s="100">
        <v>205</v>
      </c>
      <c r="AC97" s="101">
        <v>16</v>
      </c>
      <c r="AD97" s="101"/>
      <c r="AE97" s="101"/>
    </row>
    <row r="98" spans="1:31" s="102" customFormat="1" ht="13.5" hidden="1" x14ac:dyDescent="0.35">
      <c r="A98" s="198"/>
      <c r="B98" s="198"/>
      <c r="C98" s="198"/>
      <c r="D98" s="198"/>
      <c r="E98" s="198"/>
      <c r="F98" s="198"/>
      <c r="G98" s="198"/>
      <c r="H98" s="198"/>
      <c r="I98" s="128"/>
      <c r="J98" s="128"/>
      <c r="K98" s="128"/>
      <c r="L98" s="128"/>
      <c r="M98" s="128"/>
      <c r="N98" s="128"/>
      <c r="O98" s="128">
        <f t="shared" si="26"/>
        <v>45</v>
      </c>
      <c r="P98" s="128"/>
      <c r="Q98" s="128" t="s">
        <v>68</v>
      </c>
      <c r="R98" s="128">
        <v>5</v>
      </c>
      <c r="S98" s="128"/>
      <c r="T98" s="99">
        <v>43</v>
      </c>
      <c r="U98" s="106">
        <v>12120</v>
      </c>
      <c r="V98" s="106">
        <v>14520</v>
      </c>
      <c r="W98" s="106">
        <v>21570</v>
      </c>
      <c r="X98" s="106">
        <v>22020</v>
      </c>
      <c r="Y98" s="106">
        <v>39720</v>
      </c>
      <c r="Z98" s="106">
        <v>3360</v>
      </c>
      <c r="AA98" s="100">
        <v>42</v>
      </c>
      <c r="AB98" s="100">
        <v>210</v>
      </c>
      <c r="AC98" s="101">
        <v>16</v>
      </c>
      <c r="AD98" s="101"/>
      <c r="AE98" s="101"/>
    </row>
    <row r="99" spans="1:31" s="102" customFormat="1" ht="13.5" hidden="1" x14ac:dyDescent="0.35">
      <c r="A99" s="198" t="s">
        <v>225</v>
      </c>
      <c r="B99" s="198">
        <v>1404</v>
      </c>
      <c r="C99" s="199">
        <f>+ROUNDUP((C88+40)*2+1,0)</f>
        <v>250</v>
      </c>
      <c r="D99" s="203">
        <f>+(D88+35)*2-1</f>
        <v>314.92645161290324</v>
      </c>
      <c r="E99" s="203">
        <f>+(E88+50)*2+10</f>
        <v>350.21987096774194</v>
      </c>
      <c r="F99" s="203">
        <f t="shared" ref="F99:L99" si="37">+(F88+50)*2</f>
        <v>345.92645161290324</v>
      </c>
      <c r="G99" s="203">
        <f t="shared" si="37"/>
        <v>356.16206451612902</v>
      </c>
      <c r="H99" s="203">
        <f t="shared" si="37"/>
        <v>348.19096774193548</v>
      </c>
      <c r="I99" s="134">
        <f t="shared" si="37"/>
        <v>348.19096774193548</v>
      </c>
      <c r="J99" s="134">
        <f>+(J88+40)*2+2</f>
        <v>389.97419354838712</v>
      </c>
      <c r="K99" s="134">
        <f t="shared" si="37"/>
        <v>556.5264516129032</v>
      </c>
      <c r="L99" s="134">
        <f t="shared" si="37"/>
        <v>630.80258064516124</v>
      </c>
      <c r="M99" s="128"/>
      <c r="N99" s="128"/>
      <c r="O99" s="128">
        <f t="shared" si="26"/>
        <v>46</v>
      </c>
      <c r="P99" s="128"/>
      <c r="Q99" s="128" t="s">
        <v>69</v>
      </c>
      <c r="R99" s="128">
        <v>5</v>
      </c>
      <c r="S99" s="128"/>
      <c r="T99" s="99">
        <v>44</v>
      </c>
      <c r="U99" s="106">
        <v>12120</v>
      </c>
      <c r="V99" s="106">
        <v>14520</v>
      </c>
      <c r="W99" s="106">
        <v>21570</v>
      </c>
      <c r="X99" s="106">
        <v>22020</v>
      </c>
      <c r="Y99" s="106">
        <v>39720</v>
      </c>
      <c r="Z99" s="106">
        <v>3440</v>
      </c>
      <c r="AA99" s="100">
        <v>43</v>
      </c>
      <c r="AB99" s="100">
        <v>215</v>
      </c>
      <c r="AC99" s="101">
        <v>16</v>
      </c>
      <c r="AD99" s="101"/>
      <c r="AE99" s="101"/>
    </row>
    <row r="100" spans="1:31" s="102" customFormat="1" ht="13.5" hidden="1" x14ac:dyDescent="0.35">
      <c r="A100" s="198" t="s">
        <v>230</v>
      </c>
      <c r="B100" s="198">
        <v>1296</v>
      </c>
      <c r="C100" s="199">
        <f>+ROUNDUP((C89+40)*2-1,0)</f>
        <v>235</v>
      </c>
      <c r="D100" s="203">
        <f>+(D89+35)*2-1</f>
        <v>296.00903225806451</v>
      </c>
      <c r="E100" s="203">
        <f>+(E89+50)*2+3</f>
        <v>324.74141935483868</v>
      </c>
      <c r="F100" s="203">
        <f t="shared" ref="F100:L100" si="38">+(F89+50)*2</f>
        <v>327.00903225806451</v>
      </c>
      <c r="G100" s="203">
        <f t="shared" si="38"/>
        <v>336.45729032258066</v>
      </c>
      <c r="H100" s="203">
        <f t="shared" si="38"/>
        <v>329.09935483870964</v>
      </c>
      <c r="I100" s="134">
        <f t="shared" si="38"/>
        <v>329.09935483870964</v>
      </c>
      <c r="J100" s="134">
        <f>+(J89+40)*2+1</f>
        <v>365.2838709677419</v>
      </c>
      <c r="K100" s="134">
        <f t="shared" si="38"/>
        <v>521.4090322580646</v>
      </c>
      <c r="L100" s="134">
        <f t="shared" si="38"/>
        <v>589.97161290322583</v>
      </c>
      <c r="M100" s="128"/>
      <c r="N100" s="128"/>
      <c r="O100" s="128">
        <f t="shared" si="26"/>
        <v>47</v>
      </c>
      <c r="P100" s="128"/>
      <c r="Q100" s="128" t="s">
        <v>70</v>
      </c>
      <c r="R100" s="128">
        <v>5</v>
      </c>
      <c r="S100" s="128"/>
      <c r="T100" s="99">
        <v>45</v>
      </c>
      <c r="U100" s="106">
        <v>12120</v>
      </c>
      <c r="V100" s="106">
        <v>14520</v>
      </c>
      <c r="W100" s="106">
        <v>21570</v>
      </c>
      <c r="X100" s="106">
        <v>22020</v>
      </c>
      <c r="Y100" s="106">
        <v>39720</v>
      </c>
      <c r="Z100" s="106">
        <v>3520</v>
      </c>
      <c r="AA100" s="100">
        <v>44</v>
      </c>
      <c r="AB100" s="100">
        <v>220</v>
      </c>
      <c r="AC100" s="101">
        <v>16</v>
      </c>
      <c r="AD100" s="101"/>
      <c r="AE100" s="101"/>
    </row>
    <row r="101" spans="1:31" s="102" customFormat="1" ht="13.5" hidden="1" x14ac:dyDescent="0.35">
      <c r="A101" s="198" t="s">
        <v>231</v>
      </c>
      <c r="B101" s="198">
        <v>1188</v>
      </c>
      <c r="C101" s="199">
        <f>+ROUNDUP((C90+40)*2+2,0)</f>
        <v>225</v>
      </c>
      <c r="D101" s="203">
        <f>+(D90+35)*2+2</f>
        <v>280.09161290322584</v>
      </c>
      <c r="E101" s="203">
        <f t="shared" ref="E101:E106" si="39">+(E90+50)*2</f>
        <v>303.26296774193548</v>
      </c>
      <c r="F101" s="203">
        <f t="shared" ref="F101:L101" si="40">+(F90+50)*2</f>
        <v>308.09161290322584</v>
      </c>
      <c r="G101" s="203">
        <f t="shared" si="40"/>
        <v>316.75251612903224</v>
      </c>
      <c r="H101" s="203">
        <f t="shared" si="40"/>
        <v>310.00774193548386</v>
      </c>
      <c r="I101" s="134">
        <f t="shared" si="40"/>
        <v>310.00774193548386</v>
      </c>
      <c r="J101" s="134">
        <f>+(J90+40)*2-1</f>
        <v>339.5935483870968</v>
      </c>
      <c r="K101" s="134">
        <f t="shared" si="40"/>
        <v>486.29161290322583</v>
      </c>
      <c r="L101" s="134">
        <f t="shared" si="40"/>
        <v>549.14064516129031</v>
      </c>
      <c r="M101" s="128"/>
      <c r="N101" s="128"/>
      <c r="O101" s="128">
        <f t="shared" si="26"/>
        <v>48</v>
      </c>
      <c r="P101" s="128"/>
      <c r="Q101" s="128" t="s">
        <v>71</v>
      </c>
      <c r="R101" s="128">
        <v>5</v>
      </c>
      <c r="S101" s="128"/>
      <c r="T101" s="99">
        <v>46</v>
      </c>
      <c r="U101" s="106">
        <v>12120</v>
      </c>
      <c r="V101" s="106">
        <v>14520</v>
      </c>
      <c r="W101" s="106">
        <v>21570</v>
      </c>
      <c r="X101" s="106">
        <v>22020</v>
      </c>
      <c r="Y101" s="106">
        <v>39720</v>
      </c>
      <c r="Z101" s="106">
        <v>3600</v>
      </c>
      <c r="AA101" s="100">
        <v>45</v>
      </c>
      <c r="AB101" s="100">
        <v>225</v>
      </c>
      <c r="AC101" s="101">
        <v>16</v>
      </c>
      <c r="AD101" s="101"/>
      <c r="AE101" s="101"/>
    </row>
    <row r="102" spans="1:31" s="102" customFormat="1" ht="13.5" hidden="1" x14ac:dyDescent="0.35">
      <c r="A102" s="198" t="s">
        <v>232</v>
      </c>
      <c r="B102" s="198">
        <v>900</v>
      </c>
      <c r="C102" s="199">
        <f>+ROUNDUP((C91+40)*2+2,0)</f>
        <v>190</v>
      </c>
      <c r="D102" s="203">
        <f>+(D91+35)*2+2</f>
        <v>229.64516129032259</v>
      </c>
      <c r="E102" s="203">
        <f t="shared" si="39"/>
        <v>253.98709677419356</v>
      </c>
      <c r="F102" s="203">
        <f t="shared" ref="F102:L102" si="41">+(F91+50)*2</f>
        <v>257.64516129032256</v>
      </c>
      <c r="G102" s="203">
        <f t="shared" si="41"/>
        <v>264.20645161290327</v>
      </c>
      <c r="H102" s="203">
        <f t="shared" si="41"/>
        <v>259.09677419354841</v>
      </c>
      <c r="I102" s="134">
        <f t="shared" si="41"/>
        <v>259.09677419354841</v>
      </c>
      <c r="J102" s="134">
        <f>+(J91+40)*2+3</f>
        <v>280.41935483870969</v>
      </c>
      <c r="K102" s="134">
        <f t="shared" si="41"/>
        <v>392.64516129032262</v>
      </c>
      <c r="L102" s="134">
        <f t="shared" si="41"/>
        <v>440.25806451612902</v>
      </c>
      <c r="M102" s="128"/>
      <c r="N102" s="128"/>
      <c r="O102" s="128">
        <f t="shared" si="26"/>
        <v>49</v>
      </c>
      <c r="P102" s="128"/>
      <c r="Q102" s="128" t="s">
        <v>72</v>
      </c>
      <c r="R102" s="128">
        <v>5</v>
      </c>
      <c r="S102" s="128"/>
      <c r="T102" s="99">
        <v>47</v>
      </c>
      <c r="U102" s="106">
        <v>12270</v>
      </c>
      <c r="V102" s="106">
        <v>16470</v>
      </c>
      <c r="W102" s="106">
        <v>21870</v>
      </c>
      <c r="X102" s="106">
        <v>22170</v>
      </c>
      <c r="Y102" s="106">
        <v>40170</v>
      </c>
      <c r="Z102" s="106">
        <v>3680</v>
      </c>
      <c r="AA102" s="100">
        <v>46</v>
      </c>
      <c r="AB102" s="100">
        <v>230</v>
      </c>
      <c r="AC102" s="101">
        <v>16</v>
      </c>
      <c r="AD102" s="101"/>
      <c r="AE102" s="101"/>
    </row>
    <row r="103" spans="1:31" s="102" customFormat="1" ht="13.5" hidden="1" x14ac:dyDescent="0.35">
      <c r="A103" s="198" t="s">
        <v>233</v>
      </c>
      <c r="B103" s="198">
        <v>936</v>
      </c>
      <c r="C103" s="199">
        <f>+ROUNDUP((C92+40)*2+3,0)</f>
        <v>196</v>
      </c>
      <c r="D103" s="203">
        <f>+(D92+35)*2+1</f>
        <v>234.95096774193547</v>
      </c>
      <c r="E103" s="203">
        <f t="shared" si="39"/>
        <v>260.14658064516129</v>
      </c>
      <c r="F103" s="203">
        <f t="shared" ref="F103:L103" si="42">+(F92+50)*2</f>
        <v>263.95096774193547</v>
      </c>
      <c r="G103" s="203">
        <f t="shared" si="42"/>
        <v>270.77470967741937</v>
      </c>
      <c r="H103" s="203">
        <f t="shared" si="42"/>
        <v>265.4606451612903</v>
      </c>
      <c r="I103" s="134">
        <f t="shared" si="42"/>
        <v>265.4606451612903</v>
      </c>
      <c r="J103" s="134">
        <f>+(J92+40)*2</f>
        <v>285.31612903225806</v>
      </c>
      <c r="K103" s="134">
        <f t="shared" si="42"/>
        <v>404.35096774193551</v>
      </c>
      <c r="L103" s="134">
        <f t="shared" si="42"/>
        <v>453.8683870967742</v>
      </c>
      <c r="M103" s="128"/>
      <c r="N103" s="128"/>
      <c r="O103" s="128">
        <f t="shared" si="26"/>
        <v>50</v>
      </c>
      <c r="P103" s="128"/>
      <c r="Q103" s="128" t="s">
        <v>73</v>
      </c>
      <c r="R103" s="128">
        <v>5</v>
      </c>
      <c r="S103" s="128"/>
      <c r="T103" s="99">
        <v>48</v>
      </c>
      <c r="U103" s="106">
        <v>12270</v>
      </c>
      <c r="V103" s="106">
        <v>16470</v>
      </c>
      <c r="W103" s="106">
        <v>21870</v>
      </c>
      <c r="X103" s="106">
        <v>22170</v>
      </c>
      <c r="Y103" s="106">
        <v>40170</v>
      </c>
      <c r="Z103" s="106">
        <v>3760</v>
      </c>
      <c r="AA103" s="100">
        <v>47</v>
      </c>
      <c r="AB103" s="100">
        <v>235</v>
      </c>
      <c r="AC103" s="101">
        <v>16</v>
      </c>
      <c r="AD103" s="101"/>
      <c r="AE103" s="101"/>
    </row>
    <row r="104" spans="1:31" s="102" customFormat="1" ht="13.5" hidden="1" x14ac:dyDescent="0.35">
      <c r="A104" s="198" t="s">
        <v>234</v>
      </c>
      <c r="B104" s="198">
        <v>840</v>
      </c>
      <c r="C104" s="199">
        <f>+ROUNDUP((C93+40)*2+4,0)</f>
        <v>185</v>
      </c>
      <c r="D104" s="203">
        <f>+(D93+35)*2+3</f>
        <v>220.13548387096773</v>
      </c>
      <c r="E104" s="203">
        <f t="shared" si="39"/>
        <v>243.72129032258064</v>
      </c>
      <c r="F104" s="203">
        <f t="shared" ref="F104:L104" si="43">+(F93+50)*2</f>
        <v>247.13548387096773</v>
      </c>
      <c r="G104" s="203">
        <f t="shared" si="43"/>
        <v>253.25935483870967</v>
      </c>
      <c r="H104" s="203">
        <f t="shared" si="43"/>
        <v>248.49032258064517</v>
      </c>
      <c r="I104" s="134">
        <f t="shared" si="43"/>
        <v>248.49032258064517</v>
      </c>
      <c r="J104" s="134">
        <f>+(J93+40)*2+1</f>
        <v>265.25806451612902</v>
      </c>
      <c r="K104" s="134">
        <f t="shared" si="43"/>
        <v>373.13548387096773</v>
      </c>
      <c r="L104" s="134">
        <f t="shared" si="43"/>
        <v>417.57419354838714</v>
      </c>
      <c r="M104" s="128"/>
      <c r="N104" s="128"/>
      <c r="O104" s="128">
        <f t="shared" si="26"/>
        <v>51</v>
      </c>
      <c r="P104" s="128"/>
      <c r="Q104" s="128" t="s">
        <v>74</v>
      </c>
      <c r="R104" s="128">
        <v>5</v>
      </c>
      <c r="S104" s="128"/>
      <c r="T104" s="99">
        <v>49</v>
      </c>
      <c r="U104" s="106">
        <v>12270</v>
      </c>
      <c r="V104" s="106">
        <v>16470</v>
      </c>
      <c r="W104" s="106">
        <v>21870</v>
      </c>
      <c r="X104" s="106">
        <v>22170</v>
      </c>
      <c r="Y104" s="106">
        <v>40170</v>
      </c>
      <c r="Z104" s="106">
        <v>3840</v>
      </c>
      <c r="AA104" s="100">
        <v>48</v>
      </c>
      <c r="AB104" s="100">
        <v>240</v>
      </c>
      <c r="AC104" s="101">
        <v>16</v>
      </c>
      <c r="AD104" s="101"/>
      <c r="AE104" s="101"/>
    </row>
    <row r="105" spans="1:31" s="102" customFormat="1" ht="13.5" hidden="1" x14ac:dyDescent="0.35">
      <c r="A105" s="198" t="s">
        <v>235</v>
      </c>
      <c r="B105" s="198">
        <v>720</v>
      </c>
      <c r="C105" s="199">
        <f>+ROUNDUP((C94+40)*2+3,0)</f>
        <v>170</v>
      </c>
      <c r="D105" s="203">
        <f>+(D94+35)*2+4</f>
        <v>200.11612903225807</v>
      </c>
      <c r="E105" s="203">
        <f t="shared" si="39"/>
        <v>223.18967741935484</v>
      </c>
      <c r="F105" s="203">
        <f t="shared" ref="F105:L105" si="44">+(F94+50)*2</f>
        <v>226.11612903225807</v>
      </c>
      <c r="G105" s="203">
        <f t="shared" si="44"/>
        <v>231.36516129032259</v>
      </c>
      <c r="H105" s="203">
        <f t="shared" si="44"/>
        <v>227.27741935483871</v>
      </c>
      <c r="I105" s="134">
        <f t="shared" si="44"/>
        <v>227.27741935483871</v>
      </c>
      <c r="J105" s="134">
        <f>+(J94+40)*2+2</f>
        <v>239.93548387096774</v>
      </c>
      <c r="K105" s="134">
        <f t="shared" si="44"/>
        <v>334.11612903225807</v>
      </c>
      <c r="L105" s="134">
        <f t="shared" si="44"/>
        <v>372.20645161290321</v>
      </c>
      <c r="M105" s="128"/>
      <c r="N105" s="128"/>
      <c r="O105" s="128">
        <f t="shared" si="26"/>
        <v>52</v>
      </c>
      <c r="P105" s="128"/>
      <c r="Q105" s="128" t="s">
        <v>75</v>
      </c>
      <c r="R105" s="128">
        <v>5</v>
      </c>
      <c r="S105" s="128"/>
      <c r="T105" s="99">
        <v>50</v>
      </c>
      <c r="U105" s="106">
        <v>12270</v>
      </c>
      <c r="V105" s="106">
        <v>16470</v>
      </c>
      <c r="W105" s="106">
        <v>21870</v>
      </c>
      <c r="X105" s="106">
        <v>22170</v>
      </c>
      <c r="Y105" s="106">
        <v>40170</v>
      </c>
      <c r="Z105" s="106">
        <v>3920</v>
      </c>
      <c r="AA105" s="100">
        <v>49</v>
      </c>
      <c r="AB105" s="100">
        <v>245</v>
      </c>
      <c r="AC105" s="101">
        <v>16</v>
      </c>
      <c r="AD105" s="101"/>
      <c r="AE105" s="101"/>
    </row>
    <row r="106" spans="1:31" s="102" customFormat="1" ht="13.5" hidden="1" x14ac:dyDescent="0.35">
      <c r="A106" s="198" t="s">
        <v>236</v>
      </c>
      <c r="B106" s="198">
        <v>600</v>
      </c>
      <c r="C106" s="199">
        <f>+ROUNDUP((C95+40)*2+3,0)</f>
        <v>155</v>
      </c>
      <c r="D106" s="203">
        <f>+(D95+35)*2</f>
        <v>175.09677419354838</v>
      </c>
      <c r="E106" s="203">
        <f t="shared" si="39"/>
        <v>202.65806451612903</v>
      </c>
      <c r="F106" s="203">
        <f t="shared" ref="F106:L106" si="45">+(F95+50)*2</f>
        <v>205.09677419354838</v>
      </c>
      <c r="G106" s="203">
        <f t="shared" si="45"/>
        <v>209.47096774193548</v>
      </c>
      <c r="H106" s="203">
        <f t="shared" si="45"/>
        <v>206.06451612903226</v>
      </c>
      <c r="I106" s="134">
        <f t="shared" si="45"/>
        <v>206.06451612903226</v>
      </c>
      <c r="J106" s="134">
        <f>+(J95+40)*2+3</f>
        <v>214.61290322580646</v>
      </c>
      <c r="K106" s="134">
        <f t="shared" si="45"/>
        <v>295.09677419354841</v>
      </c>
      <c r="L106" s="134">
        <f t="shared" si="45"/>
        <v>326.83870967741939</v>
      </c>
      <c r="M106" s="128"/>
      <c r="N106" s="128"/>
      <c r="O106" s="128">
        <f t="shared" si="26"/>
        <v>53</v>
      </c>
      <c r="P106" s="128"/>
      <c r="Q106" s="128" t="s">
        <v>76</v>
      </c>
      <c r="R106" s="128">
        <v>5</v>
      </c>
      <c r="S106" s="128"/>
      <c r="T106" s="99">
        <v>51</v>
      </c>
      <c r="U106" s="106">
        <v>12270</v>
      </c>
      <c r="V106" s="106">
        <v>16470</v>
      </c>
      <c r="W106" s="106">
        <v>21870</v>
      </c>
      <c r="X106" s="106">
        <v>22170</v>
      </c>
      <c r="Y106" s="106">
        <v>40170</v>
      </c>
      <c r="Z106" s="106">
        <v>4000</v>
      </c>
      <c r="AA106" s="100">
        <v>50</v>
      </c>
      <c r="AB106" s="100">
        <v>250</v>
      </c>
      <c r="AC106" s="101">
        <v>16</v>
      </c>
      <c r="AD106" s="101"/>
      <c r="AE106" s="101"/>
    </row>
    <row r="107" spans="1:31" s="102" customFormat="1" ht="13.5" hidden="1" x14ac:dyDescent="0.35">
      <c r="A107" s="198"/>
      <c r="B107" s="198"/>
      <c r="C107" s="199"/>
      <c r="D107" s="199"/>
      <c r="E107" s="199"/>
      <c r="F107" s="199"/>
      <c r="G107" s="199"/>
      <c r="H107" s="199"/>
      <c r="I107" s="133"/>
      <c r="J107" s="133"/>
      <c r="K107" s="133"/>
      <c r="L107" s="133"/>
      <c r="M107" s="128"/>
      <c r="N107" s="128"/>
      <c r="O107" s="128">
        <f t="shared" si="26"/>
        <v>54</v>
      </c>
      <c r="P107" s="128"/>
      <c r="Q107" s="128" t="s">
        <v>77</v>
      </c>
      <c r="R107" s="128">
        <v>5</v>
      </c>
      <c r="S107" s="128"/>
      <c r="T107" s="99">
        <v>52</v>
      </c>
      <c r="U107" s="106">
        <v>14355</v>
      </c>
      <c r="V107" s="106">
        <v>17355</v>
      </c>
      <c r="W107" s="106">
        <v>25905</v>
      </c>
      <c r="X107" s="106">
        <v>27555</v>
      </c>
      <c r="Y107" s="106">
        <v>46905</v>
      </c>
      <c r="Z107" s="106">
        <v>4080</v>
      </c>
      <c r="AA107" s="100">
        <v>51</v>
      </c>
      <c r="AB107" s="100">
        <v>255</v>
      </c>
      <c r="AC107" s="101">
        <v>16</v>
      </c>
      <c r="AD107" s="101"/>
      <c r="AE107" s="101"/>
    </row>
    <row r="108" spans="1:31" s="107" customFormat="1" ht="13.5" hidden="1" x14ac:dyDescent="0.35">
      <c r="A108" s="135" t="s">
        <v>242</v>
      </c>
      <c r="B108" s="135" t="s">
        <v>240</v>
      </c>
      <c r="C108" s="135" t="s">
        <v>237</v>
      </c>
      <c r="D108" s="135" t="s">
        <v>212</v>
      </c>
      <c r="E108" s="135" t="s">
        <v>214</v>
      </c>
      <c r="F108" s="135" t="s">
        <v>213</v>
      </c>
      <c r="G108" s="135" t="s">
        <v>238</v>
      </c>
      <c r="H108" s="135" t="s">
        <v>218</v>
      </c>
      <c r="I108" s="135" t="s">
        <v>219</v>
      </c>
      <c r="J108" s="135" t="s">
        <v>215</v>
      </c>
      <c r="K108" s="135" t="s">
        <v>216</v>
      </c>
      <c r="L108" s="135" t="s">
        <v>217</v>
      </c>
      <c r="M108" s="135"/>
      <c r="N108" s="135"/>
      <c r="O108" s="132">
        <f t="shared" si="26"/>
        <v>55</v>
      </c>
      <c r="P108" s="132"/>
      <c r="Q108" s="132" t="s">
        <v>78</v>
      </c>
      <c r="R108" s="132">
        <v>2</v>
      </c>
      <c r="S108" s="132"/>
      <c r="T108" s="103">
        <v>53</v>
      </c>
      <c r="U108" s="108">
        <v>14355</v>
      </c>
      <c r="V108" s="108">
        <v>17355</v>
      </c>
      <c r="W108" s="108">
        <v>25905</v>
      </c>
      <c r="X108" s="108">
        <v>27555</v>
      </c>
      <c r="Y108" s="108">
        <v>46905</v>
      </c>
      <c r="Z108" s="108">
        <v>4160</v>
      </c>
      <c r="AA108" s="104">
        <v>52</v>
      </c>
      <c r="AB108" s="104">
        <v>260</v>
      </c>
      <c r="AC108" s="104">
        <v>16</v>
      </c>
      <c r="AD108" s="104"/>
      <c r="AE108" s="109"/>
    </row>
    <row r="109" spans="1:31" s="103" customFormat="1" ht="13.5" hidden="1" x14ac:dyDescent="0.35">
      <c r="A109" s="132"/>
      <c r="B109" s="132">
        <v>1</v>
      </c>
      <c r="C109" s="132">
        <v>2</v>
      </c>
      <c r="D109" s="132">
        <v>3</v>
      </c>
      <c r="E109" s="132">
        <v>4</v>
      </c>
      <c r="F109" s="132">
        <v>5</v>
      </c>
      <c r="G109" s="132">
        <v>6</v>
      </c>
      <c r="H109" s="132">
        <v>7</v>
      </c>
      <c r="I109" s="132">
        <v>8</v>
      </c>
      <c r="J109" s="132">
        <v>9</v>
      </c>
      <c r="K109" s="132">
        <v>10</v>
      </c>
      <c r="L109" s="132">
        <v>11</v>
      </c>
      <c r="M109" s="132"/>
      <c r="N109" s="132"/>
      <c r="O109" s="132">
        <f t="shared" si="26"/>
        <v>56</v>
      </c>
      <c r="P109" s="132"/>
      <c r="Q109" s="132" t="s">
        <v>79</v>
      </c>
      <c r="R109" s="132">
        <v>5</v>
      </c>
      <c r="S109" s="132"/>
      <c r="T109" s="103">
        <v>54</v>
      </c>
      <c r="U109" s="108">
        <v>14355</v>
      </c>
      <c r="V109" s="108">
        <v>17355</v>
      </c>
      <c r="W109" s="108">
        <v>25905</v>
      </c>
      <c r="X109" s="108">
        <v>27555</v>
      </c>
      <c r="Y109" s="108">
        <v>46905</v>
      </c>
      <c r="Z109" s="108">
        <v>4240</v>
      </c>
      <c r="AA109" s="104">
        <v>53</v>
      </c>
      <c r="AB109" s="104">
        <v>265</v>
      </c>
      <c r="AC109" s="104">
        <v>16</v>
      </c>
      <c r="AD109" s="104"/>
      <c r="AE109" s="104"/>
    </row>
    <row r="110" spans="1:31" s="103" customFormat="1" ht="13.5" hidden="1" x14ac:dyDescent="0.35">
      <c r="A110" s="132" t="s">
        <v>243</v>
      </c>
      <c r="B110" s="132" t="s">
        <v>243</v>
      </c>
      <c r="C110" s="132">
        <v>250</v>
      </c>
      <c r="D110" s="136">
        <f>315*$D$118</f>
        <v>362.25</v>
      </c>
      <c r="E110" s="136">
        <v>315</v>
      </c>
      <c r="F110" s="136">
        <v>315</v>
      </c>
      <c r="G110" s="132">
        <v>360</v>
      </c>
      <c r="H110" s="132">
        <v>350</v>
      </c>
      <c r="I110" s="132">
        <v>350</v>
      </c>
      <c r="J110" s="136">
        <v>389.97419354838712</v>
      </c>
      <c r="K110" s="132">
        <v>560</v>
      </c>
      <c r="L110" s="132">
        <v>635</v>
      </c>
      <c r="M110" s="132"/>
      <c r="N110" s="132"/>
      <c r="O110" s="132">
        <f t="shared" si="26"/>
        <v>57</v>
      </c>
      <c r="P110" s="132"/>
      <c r="Q110" s="132" t="s">
        <v>80</v>
      </c>
      <c r="R110" s="132">
        <v>5</v>
      </c>
      <c r="S110" s="132"/>
      <c r="T110" s="103">
        <v>55</v>
      </c>
      <c r="U110" s="108">
        <v>14355</v>
      </c>
      <c r="V110" s="108">
        <v>17355</v>
      </c>
      <c r="W110" s="108">
        <v>25905</v>
      </c>
      <c r="X110" s="108">
        <v>27555</v>
      </c>
      <c r="Y110" s="108">
        <v>46905</v>
      </c>
      <c r="Z110" s="108">
        <v>4320</v>
      </c>
      <c r="AA110" s="104">
        <v>54</v>
      </c>
      <c r="AB110" s="104">
        <v>270</v>
      </c>
      <c r="AC110" s="104">
        <v>16</v>
      </c>
      <c r="AD110" s="104"/>
      <c r="AE110" s="104"/>
    </row>
    <row r="111" spans="1:31" s="103" customFormat="1" ht="13.5" hidden="1" x14ac:dyDescent="0.35">
      <c r="A111" s="132" t="s">
        <v>244</v>
      </c>
      <c r="B111" s="132" t="s">
        <v>244</v>
      </c>
      <c r="C111" s="132">
        <v>235</v>
      </c>
      <c r="D111" s="136">
        <f>295*D118</f>
        <v>339.25</v>
      </c>
      <c r="E111" s="136">
        <v>295</v>
      </c>
      <c r="F111" s="136">
        <v>295</v>
      </c>
      <c r="G111" s="132">
        <v>340</v>
      </c>
      <c r="H111" s="132">
        <v>330</v>
      </c>
      <c r="I111" s="132">
        <v>330</v>
      </c>
      <c r="J111" s="136">
        <v>365.2838709677419</v>
      </c>
      <c r="K111" s="132">
        <v>525</v>
      </c>
      <c r="L111" s="132">
        <v>590</v>
      </c>
      <c r="M111" s="132"/>
      <c r="N111" s="132"/>
      <c r="O111" s="132">
        <f t="shared" si="26"/>
        <v>58</v>
      </c>
      <c r="P111" s="132"/>
      <c r="Q111" s="132" t="s">
        <v>81</v>
      </c>
      <c r="R111" s="132">
        <v>5</v>
      </c>
      <c r="S111" s="132"/>
      <c r="T111" s="103">
        <v>56</v>
      </c>
      <c r="U111" s="108">
        <v>14355</v>
      </c>
      <c r="V111" s="108">
        <v>17355</v>
      </c>
      <c r="W111" s="108">
        <v>25905</v>
      </c>
      <c r="X111" s="108">
        <v>27555</v>
      </c>
      <c r="Y111" s="108">
        <v>46905</v>
      </c>
      <c r="Z111" s="108">
        <v>4400</v>
      </c>
      <c r="AA111" s="104">
        <v>55</v>
      </c>
      <c r="AB111" s="104">
        <v>275</v>
      </c>
      <c r="AC111" s="104">
        <v>16</v>
      </c>
      <c r="AD111" s="104"/>
      <c r="AE111" s="104"/>
    </row>
    <row r="112" spans="1:31" s="103" customFormat="1" ht="13.5" hidden="1" x14ac:dyDescent="0.35">
      <c r="A112" s="132" t="s">
        <v>245</v>
      </c>
      <c r="B112" s="132" t="s">
        <v>245</v>
      </c>
      <c r="C112" s="132">
        <v>225</v>
      </c>
      <c r="D112" s="136">
        <f>280*D118</f>
        <v>322</v>
      </c>
      <c r="E112" s="136">
        <v>280</v>
      </c>
      <c r="F112" s="136">
        <v>280</v>
      </c>
      <c r="G112" s="132">
        <v>320</v>
      </c>
      <c r="H112" s="132">
        <v>310</v>
      </c>
      <c r="I112" s="132">
        <v>310</v>
      </c>
      <c r="J112" s="136">
        <v>339.5935483870968</v>
      </c>
      <c r="K112" s="132">
        <v>490</v>
      </c>
      <c r="L112" s="132">
        <v>550</v>
      </c>
      <c r="M112" s="132"/>
      <c r="N112" s="132"/>
      <c r="O112" s="132">
        <f t="shared" si="26"/>
        <v>59</v>
      </c>
      <c r="P112" s="132"/>
      <c r="Q112" s="132" t="s">
        <v>82</v>
      </c>
      <c r="R112" s="132">
        <v>5</v>
      </c>
      <c r="S112" s="132"/>
      <c r="T112" s="103">
        <v>57</v>
      </c>
      <c r="U112" s="108">
        <v>16740</v>
      </c>
      <c r="V112" s="108">
        <v>22140</v>
      </c>
      <c r="W112" s="108">
        <v>30540</v>
      </c>
      <c r="X112" s="108">
        <v>33240</v>
      </c>
      <c r="Y112" s="108">
        <v>54540</v>
      </c>
      <c r="Z112" s="108">
        <v>4480</v>
      </c>
      <c r="AA112" s="104">
        <v>56</v>
      </c>
      <c r="AB112" s="104">
        <v>280</v>
      </c>
      <c r="AC112" s="104">
        <v>16</v>
      </c>
      <c r="AD112" s="104"/>
      <c r="AE112" s="104"/>
    </row>
    <row r="113" spans="1:31" s="103" customFormat="1" ht="13.5" hidden="1" x14ac:dyDescent="0.35">
      <c r="A113" s="132" t="s">
        <v>246</v>
      </c>
      <c r="B113" s="132" t="s">
        <v>246</v>
      </c>
      <c r="C113" s="132">
        <v>190</v>
      </c>
      <c r="D113" s="136">
        <f>230*D118</f>
        <v>264.5</v>
      </c>
      <c r="E113" s="136">
        <v>230</v>
      </c>
      <c r="F113" s="136">
        <v>230</v>
      </c>
      <c r="G113" s="132">
        <v>265</v>
      </c>
      <c r="H113" s="132">
        <v>260</v>
      </c>
      <c r="I113" s="132">
        <v>260</v>
      </c>
      <c r="J113" s="136">
        <v>280.41935483870969</v>
      </c>
      <c r="K113" s="132">
        <v>395</v>
      </c>
      <c r="L113" s="132">
        <v>440</v>
      </c>
      <c r="M113" s="132"/>
      <c r="N113" s="132"/>
      <c r="O113" s="132">
        <f t="shared" si="26"/>
        <v>60</v>
      </c>
      <c r="P113" s="132"/>
      <c r="Q113" s="132" t="s">
        <v>83</v>
      </c>
      <c r="R113" s="132">
        <v>5</v>
      </c>
      <c r="S113" s="132"/>
      <c r="T113" s="103">
        <v>58</v>
      </c>
      <c r="U113" s="108">
        <v>16740</v>
      </c>
      <c r="V113" s="108">
        <v>22140</v>
      </c>
      <c r="W113" s="108">
        <v>30540</v>
      </c>
      <c r="X113" s="108">
        <v>33240</v>
      </c>
      <c r="Y113" s="108">
        <v>54540</v>
      </c>
      <c r="Z113" s="108">
        <v>4560</v>
      </c>
      <c r="AA113" s="104">
        <v>57</v>
      </c>
      <c r="AB113" s="104">
        <v>285</v>
      </c>
      <c r="AC113" s="104">
        <v>16</v>
      </c>
      <c r="AD113" s="104"/>
      <c r="AE113" s="104"/>
    </row>
    <row r="114" spans="1:31" s="103" customFormat="1" ht="13.5" hidden="1" x14ac:dyDescent="0.35">
      <c r="A114" s="132" t="s">
        <v>247</v>
      </c>
      <c r="B114" s="132" t="s">
        <v>247</v>
      </c>
      <c r="C114" s="132">
        <v>196</v>
      </c>
      <c r="D114" s="136">
        <f>235*D118</f>
        <v>270.25</v>
      </c>
      <c r="E114" s="136">
        <v>235</v>
      </c>
      <c r="F114" s="136">
        <v>235</v>
      </c>
      <c r="G114" s="132">
        <v>275</v>
      </c>
      <c r="H114" s="132">
        <v>265</v>
      </c>
      <c r="I114" s="132">
        <v>265</v>
      </c>
      <c r="J114" s="136">
        <v>285.31612903225806</v>
      </c>
      <c r="K114" s="132">
        <v>405</v>
      </c>
      <c r="L114" s="132">
        <v>455</v>
      </c>
      <c r="M114" s="132"/>
      <c r="N114" s="132"/>
      <c r="O114" s="132">
        <f t="shared" si="26"/>
        <v>61</v>
      </c>
      <c r="P114" s="132"/>
      <c r="Q114" s="132" t="s">
        <v>84</v>
      </c>
      <c r="R114" s="132">
        <v>5</v>
      </c>
      <c r="S114" s="132"/>
      <c r="T114" s="103">
        <v>59</v>
      </c>
      <c r="U114" s="108">
        <v>16740</v>
      </c>
      <c r="V114" s="108">
        <v>22140</v>
      </c>
      <c r="W114" s="108">
        <v>30540</v>
      </c>
      <c r="X114" s="108">
        <v>33240</v>
      </c>
      <c r="Y114" s="108">
        <v>54540</v>
      </c>
      <c r="Z114" s="108">
        <v>4640</v>
      </c>
      <c r="AA114" s="104">
        <v>58</v>
      </c>
      <c r="AB114" s="104">
        <v>290</v>
      </c>
      <c r="AC114" s="104">
        <v>16</v>
      </c>
      <c r="AD114" s="104"/>
      <c r="AE114" s="104"/>
    </row>
    <row r="115" spans="1:31" s="103" customFormat="1" ht="13.5" hidden="1" x14ac:dyDescent="0.35">
      <c r="A115" s="132" t="s">
        <v>248</v>
      </c>
      <c r="B115" s="132" t="s">
        <v>248</v>
      </c>
      <c r="C115" s="132">
        <v>185</v>
      </c>
      <c r="D115" s="136">
        <f>220*D118</f>
        <v>252.99999999999997</v>
      </c>
      <c r="E115" s="136">
        <v>220</v>
      </c>
      <c r="F115" s="136">
        <v>220</v>
      </c>
      <c r="G115" s="132">
        <v>260</v>
      </c>
      <c r="H115" s="132">
        <v>250</v>
      </c>
      <c r="I115" s="132">
        <v>250</v>
      </c>
      <c r="J115" s="136">
        <v>265.25806451612902</v>
      </c>
      <c r="K115" s="132">
        <v>395</v>
      </c>
      <c r="L115" s="132">
        <v>420</v>
      </c>
      <c r="M115" s="132"/>
      <c r="N115" s="132"/>
      <c r="O115" s="132">
        <f t="shared" si="26"/>
        <v>62</v>
      </c>
      <c r="P115" s="132"/>
      <c r="Q115" s="132" t="s">
        <v>85</v>
      </c>
      <c r="R115" s="132">
        <v>5</v>
      </c>
      <c r="S115" s="132"/>
      <c r="T115" s="103">
        <v>60</v>
      </c>
      <c r="U115" s="108">
        <v>16740</v>
      </c>
      <c r="V115" s="108">
        <v>22140</v>
      </c>
      <c r="W115" s="108">
        <v>30540</v>
      </c>
      <c r="X115" s="108">
        <v>33240</v>
      </c>
      <c r="Y115" s="108">
        <v>54540</v>
      </c>
      <c r="Z115" s="108">
        <v>4720</v>
      </c>
      <c r="AA115" s="104">
        <v>59</v>
      </c>
      <c r="AB115" s="104">
        <v>295</v>
      </c>
      <c r="AC115" s="104">
        <v>16</v>
      </c>
      <c r="AD115" s="104"/>
      <c r="AE115" s="104"/>
    </row>
    <row r="116" spans="1:31" s="103" customFormat="1" ht="13.5" hidden="1" x14ac:dyDescent="0.35">
      <c r="A116" s="132" t="s">
        <v>249</v>
      </c>
      <c r="B116" s="132" t="s">
        <v>249</v>
      </c>
      <c r="C116" s="132">
        <v>170</v>
      </c>
      <c r="D116" s="136">
        <f>200*D118</f>
        <v>229.99999999999997</v>
      </c>
      <c r="E116" s="136">
        <v>200</v>
      </c>
      <c r="F116" s="136">
        <v>200</v>
      </c>
      <c r="G116" s="132">
        <v>235</v>
      </c>
      <c r="H116" s="132">
        <v>230</v>
      </c>
      <c r="I116" s="132">
        <v>230</v>
      </c>
      <c r="J116" s="136">
        <v>239.93548387096774</v>
      </c>
      <c r="K116" s="132">
        <v>335</v>
      </c>
      <c r="L116" s="132">
        <v>375</v>
      </c>
      <c r="M116" s="132"/>
      <c r="N116" s="132"/>
      <c r="O116" s="132">
        <f t="shared" si="26"/>
        <v>63</v>
      </c>
      <c r="P116" s="132"/>
      <c r="Q116" s="132" t="s">
        <v>86</v>
      </c>
      <c r="R116" s="132">
        <v>5</v>
      </c>
      <c r="S116" s="132"/>
      <c r="T116" s="103">
        <v>61</v>
      </c>
      <c r="U116" s="108">
        <v>16740</v>
      </c>
      <c r="V116" s="108">
        <v>22140</v>
      </c>
      <c r="W116" s="108">
        <v>30540</v>
      </c>
      <c r="X116" s="108">
        <v>33240</v>
      </c>
      <c r="Y116" s="108">
        <v>54540</v>
      </c>
      <c r="Z116" s="108">
        <v>4800</v>
      </c>
      <c r="AA116" s="104">
        <v>60</v>
      </c>
      <c r="AB116" s="104">
        <v>300</v>
      </c>
      <c r="AC116" s="104">
        <v>16</v>
      </c>
      <c r="AD116" s="104"/>
      <c r="AE116" s="104"/>
    </row>
    <row r="117" spans="1:31" s="103" customFormat="1" ht="13.5" hidden="1" x14ac:dyDescent="0.35">
      <c r="A117" s="132" t="s">
        <v>250</v>
      </c>
      <c r="B117" s="132" t="s">
        <v>250</v>
      </c>
      <c r="C117" s="132">
        <v>155</v>
      </c>
      <c r="D117" s="136">
        <f>175*D118</f>
        <v>201.24999999999997</v>
      </c>
      <c r="E117" s="136">
        <v>175</v>
      </c>
      <c r="F117" s="136">
        <v>175</v>
      </c>
      <c r="G117" s="132">
        <v>210</v>
      </c>
      <c r="H117" s="132">
        <v>205</v>
      </c>
      <c r="I117" s="132">
        <v>205</v>
      </c>
      <c r="J117" s="136">
        <v>214.61290322580646</v>
      </c>
      <c r="K117" s="132">
        <v>295</v>
      </c>
      <c r="L117" s="132">
        <v>330</v>
      </c>
      <c r="M117" s="132"/>
      <c r="N117" s="132"/>
      <c r="O117" s="132">
        <f t="shared" si="26"/>
        <v>64</v>
      </c>
      <c r="P117" s="132"/>
      <c r="Q117" s="132" t="s">
        <v>87</v>
      </c>
      <c r="R117" s="132">
        <v>5</v>
      </c>
      <c r="S117" s="132"/>
      <c r="T117" s="103">
        <v>62</v>
      </c>
      <c r="U117" s="108">
        <v>17790</v>
      </c>
      <c r="V117" s="108">
        <v>23340</v>
      </c>
      <c r="W117" s="108">
        <v>32040</v>
      </c>
      <c r="X117" s="108">
        <v>34290</v>
      </c>
      <c r="Y117" s="108">
        <v>62790</v>
      </c>
      <c r="Z117" s="108">
        <v>4575</v>
      </c>
      <c r="AA117" s="104">
        <v>61</v>
      </c>
      <c r="AB117" s="104">
        <v>305</v>
      </c>
      <c r="AC117" s="104">
        <v>15</v>
      </c>
      <c r="AD117" s="104"/>
      <c r="AE117" s="104"/>
    </row>
    <row r="118" spans="1:31" s="102" customFormat="1" ht="13.5" hidden="1" x14ac:dyDescent="0.35">
      <c r="A118" s="198"/>
      <c r="B118" s="198"/>
      <c r="C118" s="198"/>
      <c r="D118" s="198">
        <v>1.1499999999999999</v>
      </c>
      <c r="E118" s="198"/>
      <c r="F118" s="198"/>
      <c r="G118" s="198"/>
      <c r="H118" s="198"/>
      <c r="I118" s="128"/>
      <c r="J118" s="128"/>
      <c r="K118" s="128"/>
      <c r="L118" s="128"/>
      <c r="M118" s="128"/>
      <c r="N118" s="128"/>
      <c r="O118" s="128">
        <f t="shared" si="26"/>
        <v>65</v>
      </c>
      <c r="P118" s="128"/>
      <c r="Q118" s="128" t="s">
        <v>88</v>
      </c>
      <c r="R118" s="128">
        <v>4</v>
      </c>
      <c r="S118" s="128"/>
      <c r="T118" s="99">
        <v>63</v>
      </c>
      <c r="U118" s="106">
        <v>17790</v>
      </c>
      <c r="V118" s="106">
        <v>23340</v>
      </c>
      <c r="W118" s="106">
        <v>32040</v>
      </c>
      <c r="X118" s="106">
        <v>34290</v>
      </c>
      <c r="Y118" s="106">
        <v>62790</v>
      </c>
      <c r="Z118" s="106">
        <v>4650</v>
      </c>
      <c r="AA118" s="100">
        <v>62</v>
      </c>
      <c r="AB118" s="100">
        <v>310</v>
      </c>
      <c r="AC118" s="101">
        <v>15</v>
      </c>
      <c r="AD118" s="101"/>
      <c r="AE118" s="101"/>
    </row>
    <row r="119" spans="1:31" s="102" customFormat="1" ht="13.5" hidden="1" x14ac:dyDescent="0.35">
      <c r="A119" s="204" t="s">
        <v>237</v>
      </c>
      <c r="B119" s="200">
        <v>3</v>
      </c>
      <c r="C119" s="198"/>
      <c r="D119" s="198"/>
      <c r="E119" s="198"/>
      <c r="F119" s="198"/>
      <c r="G119" s="198"/>
      <c r="H119" s="198"/>
      <c r="I119" s="128"/>
      <c r="J119" s="128"/>
      <c r="K119" s="128"/>
      <c r="L119" s="128"/>
      <c r="M119" s="128"/>
      <c r="N119" s="128"/>
      <c r="O119" s="128">
        <f t="shared" ref="O119:O150" si="46">1+O118</f>
        <v>66</v>
      </c>
      <c r="P119" s="128"/>
      <c r="Q119" s="128" t="s">
        <v>89</v>
      </c>
      <c r="R119" s="128">
        <v>5</v>
      </c>
      <c r="S119" s="128"/>
      <c r="T119" s="99">
        <v>64</v>
      </c>
      <c r="U119" s="106">
        <v>17790</v>
      </c>
      <c r="V119" s="106">
        <v>23340</v>
      </c>
      <c r="W119" s="106">
        <v>32040</v>
      </c>
      <c r="X119" s="106">
        <v>34290</v>
      </c>
      <c r="Y119" s="106">
        <v>62790</v>
      </c>
      <c r="Z119" s="106">
        <v>4725</v>
      </c>
      <c r="AA119" s="100">
        <v>63</v>
      </c>
      <c r="AB119" s="100">
        <v>315</v>
      </c>
      <c r="AC119" s="101">
        <v>15</v>
      </c>
      <c r="AD119" s="101"/>
      <c r="AE119" s="101"/>
    </row>
    <row r="120" spans="1:31" s="102" customFormat="1" ht="13.5" hidden="1" x14ac:dyDescent="0.35">
      <c r="A120" s="204" t="s">
        <v>212</v>
      </c>
      <c r="B120" s="200">
        <v>4</v>
      </c>
      <c r="C120" s="198"/>
      <c r="D120" s="198"/>
      <c r="E120" s="198"/>
      <c r="F120" s="198"/>
      <c r="G120" s="198"/>
      <c r="H120" s="198"/>
      <c r="I120" s="128"/>
      <c r="J120" s="128"/>
      <c r="K120" s="128"/>
      <c r="L120" s="128"/>
      <c r="M120" s="128"/>
      <c r="N120" s="128"/>
      <c r="O120" s="128">
        <f t="shared" si="46"/>
        <v>67</v>
      </c>
      <c r="P120" s="128"/>
      <c r="Q120" s="128" t="s">
        <v>90</v>
      </c>
      <c r="R120" s="128">
        <v>5</v>
      </c>
      <c r="S120" s="128"/>
      <c r="T120" s="99">
        <v>65</v>
      </c>
      <c r="U120" s="106">
        <v>17790</v>
      </c>
      <c r="V120" s="106">
        <v>23340</v>
      </c>
      <c r="W120" s="106">
        <v>32040</v>
      </c>
      <c r="X120" s="106">
        <v>34290</v>
      </c>
      <c r="Y120" s="106">
        <v>62790</v>
      </c>
      <c r="Z120" s="106">
        <v>4800</v>
      </c>
      <c r="AA120" s="100">
        <v>64</v>
      </c>
      <c r="AB120" s="100">
        <v>320</v>
      </c>
      <c r="AC120" s="101">
        <v>15</v>
      </c>
      <c r="AD120" s="101"/>
      <c r="AE120" s="101"/>
    </row>
    <row r="121" spans="1:31" s="102" customFormat="1" ht="13.5" hidden="1" x14ac:dyDescent="0.35">
      <c r="A121" s="204" t="s">
        <v>214</v>
      </c>
      <c r="B121" s="200">
        <v>5</v>
      </c>
      <c r="C121" s="198"/>
      <c r="D121" s="198"/>
      <c r="E121" s="198"/>
      <c r="F121" s="198"/>
      <c r="G121" s="198"/>
      <c r="H121" s="198"/>
      <c r="I121" s="128"/>
      <c r="J121" s="128"/>
      <c r="K121" s="128"/>
      <c r="L121" s="128"/>
      <c r="M121" s="128"/>
      <c r="N121" s="128"/>
      <c r="O121" s="128">
        <f t="shared" si="46"/>
        <v>68</v>
      </c>
      <c r="P121" s="128"/>
      <c r="Q121" s="128" t="s">
        <v>91</v>
      </c>
      <c r="R121" s="128">
        <v>5</v>
      </c>
      <c r="S121" s="128"/>
      <c r="T121" s="99">
        <v>66</v>
      </c>
      <c r="U121" s="106">
        <v>17790</v>
      </c>
      <c r="V121" s="106">
        <v>23340</v>
      </c>
      <c r="W121" s="106">
        <v>32040</v>
      </c>
      <c r="X121" s="106">
        <v>34290</v>
      </c>
      <c r="Y121" s="106">
        <v>62790</v>
      </c>
      <c r="Z121" s="106">
        <v>4875</v>
      </c>
      <c r="AA121" s="100">
        <v>65</v>
      </c>
      <c r="AB121" s="100">
        <v>325</v>
      </c>
      <c r="AC121" s="101">
        <v>15</v>
      </c>
      <c r="AD121" s="101"/>
      <c r="AE121" s="101"/>
    </row>
    <row r="122" spans="1:31" s="102" customFormat="1" ht="13.5" hidden="1" x14ac:dyDescent="0.35">
      <c r="A122" s="204" t="s">
        <v>213</v>
      </c>
      <c r="B122" s="200">
        <v>6</v>
      </c>
      <c r="C122" s="198"/>
      <c r="D122" s="198"/>
      <c r="E122" s="198"/>
      <c r="F122" s="198"/>
      <c r="G122" s="198"/>
      <c r="H122" s="198"/>
      <c r="I122" s="128"/>
      <c r="J122" s="128"/>
      <c r="K122" s="128"/>
      <c r="L122" s="128"/>
      <c r="M122" s="128"/>
      <c r="N122" s="128"/>
      <c r="O122" s="128">
        <f t="shared" si="46"/>
        <v>69</v>
      </c>
      <c r="P122" s="128"/>
      <c r="Q122" s="128" t="s">
        <v>92</v>
      </c>
      <c r="R122" s="128">
        <v>4</v>
      </c>
      <c r="S122" s="128"/>
      <c r="T122" s="99">
        <v>67</v>
      </c>
      <c r="U122" s="106">
        <v>18840</v>
      </c>
      <c r="V122" s="106">
        <v>24540</v>
      </c>
      <c r="W122" s="106">
        <v>33540</v>
      </c>
      <c r="X122" s="106">
        <v>35340</v>
      </c>
      <c r="Y122" s="106">
        <v>71040</v>
      </c>
      <c r="Z122" s="106">
        <v>4950</v>
      </c>
      <c r="AA122" s="100">
        <v>66</v>
      </c>
      <c r="AB122" s="100">
        <v>330</v>
      </c>
      <c r="AC122" s="101">
        <v>15</v>
      </c>
      <c r="AD122" s="101"/>
      <c r="AE122" s="101"/>
    </row>
    <row r="123" spans="1:31" s="102" customFormat="1" ht="13.5" hidden="1" x14ac:dyDescent="0.35">
      <c r="A123" s="204" t="s">
        <v>238</v>
      </c>
      <c r="B123" s="200">
        <v>7</v>
      </c>
      <c r="C123" s="198"/>
      <c r="D123" s="198"/>
      <c r="E123" s="198"/>
      <c r="F123" s="198"/>
      <c r="G123" s="198"/>
      <c r="H123" s="198"/>
      <c r="I123" s="128"/>
      <c r="J123" s="128"/>
      <c r="K123" s="128"/>
      <c r="L123" s="128"/>
      <c r="M123" s="128"/>
      <c r="N123" s="128"/>
      <c r="O123" s="128">
        <f t="shared" si="46"/>
        <v>70</v>
      </c>
      <c r="P123" s="128"/>
      <c r="Q123" s="128" t="s">
        <v>93</v>
      </c>
      <c r="R123" s="128">
        <v>5</v>
      </c>
      <c r="S123" s="128"/>
      <c r="T123" s="99">
        <v>68</v>
      </c>
      <c r="U123" s="106">
        <v>18840</v>
      </c>
      <c r="V123" s="106">
        <v>24540</v>
      </c>
      <c r="W123" s="106">
        <v>33540</v>
      </c>
      <c r="X123" s="106">
        <v>35340</v>
      </c>
      <c r="Y123" s="106">
        <v>71040</v>
      </c>
      <c r="Z123" s="106">
        <v>5025</v>
      </c>
      <c r="AA123" s="100">
        <v>67</v>
      </c>
      <c r="AB123" s="100">
        <v>335</v>
      </c>
      <c r="AC123" s="101">
        <v>15</v>
      </c>
      <c r="AD123" s="101"/>
      <c r="AE123" s="101"/>
    </row>
    <row r="124" spans="1:31" s="102" customFormat="1" ht="13.5" hidden="1" x14ac:dyDescent="0.35">
      <c r="A124" s="204" t="s">
        <v>218</v>
      </c>
      <c r="B124" s="200">
        <v>8</v>
      </c>
      <c r="C124" s="198"/>
      <c r="D124" s="198"/>
      <c r="E124" s="198"/>
      <c r="F124" s="198"/>
      <c r="G124" s="198"/>
      <c r="H124" s="198"/>
      <c r="I124" s="128"/>
      <c r="J124" s="128"/>
      <c r="K124" s="128"/>
      <c r="L124" s="128"/>
      <c r="M124" s="128"/>
      <c r="N124" s="128"/>
      <c r="O124" s="128">
        <f t="shared" si="46"/>
        <v>71</v>
      </c>
      <c r="P124" s="128"/>
      <c r="Q124" s="128" t="s">
        <v>94</v>
      </c>
      <c r="R124" s="128">
        <v>5</v>
      </c>
      <c r="S124" s="128"/>
      <c r="T124" s="99">
        <v>69</v>
      </c>
      <c r="U124" s="106">
        <v>18840</v>
      </c>
      <c r="V124" s="106">
        <v>24540</v>
      </c>
      <c r="W124" s="106">
        <v>33540</v>
      </c>
      <c r="X124" s="106">
        <v>35340</v>
      </c>
      <c r="Y124" s="106">
        <v>71040</v>
      </c>
      <c r="Z124" s="106">
        <v>5100</v>
      </c>
      <c r="AA124" s="100">
        <v>68</v>
      </c>
      <c r="AB124" s="100">
        <v>340</v>
      </c>
      <c r="AC124" s="101">
        <v>15</v>
      </c>
      <c r="AD124" s="101"/>
      <c r="AE124" s="101"/>
    </row>
    <row r="125" spans="1:31" s="102" customFormat="1" ht="13.5" hidden="1" x14ac:dyDescent="0.35">
      <c r="A125" s="204" t="s">
        <v>219</v>
      </c>
      <c r="B125" s="200">
        <v>9</v>
      </c>
      <c r="C125" s="198"/>
      <c r="D125" s="198"/>
      <c r="E125" s="198"/>
      <c r="F125" s="198"/>
      <c r="G125" s="198"/>
      <c r="H125" s="198"/>
      <c r="I125" s="128"/>
      <c r="J125" s="128"/>
      <c r="K125" s="128"/>
      <c r="L125" s="128"/>
      <c r="M125" s="128"/>
      <c r="N125" s="128"/>
      <c r="O125" s="128">
        <f t="shared" si="46"/>
        <v>72</v>
      </c>
      <c r="P125" s="128"/>
      <c r="Q125" s="128" t="s">
        <v>95</v>
      </c>
      <c r="R125" s="128">
        <v>5</v>
      </c>
      <c r="S125" s="128"/>
      <c r="T125" s="99">
        <v>70</v>
      </c>
      <c r="U125" s="106">
        <v>18840</v>
      </c>
      <c r="V125" s="106">
        <v>24540</v>
      </c>
      <c r="W125" s="106">
        <v>33540</v>
      </c>
      <c r="X125" s="106">
        <v>35340</v>
      </c>
      <c r="Y125" s="106">
        <v>71040</v>
      </c>
      <c r="Z125" s="106">
        <v>5175</v>
      </c>
      <c r="AA125" s="100">
        <v>69</v>
      </c>
      <c r="AB125" s="100">
        <v>345</v>
      </c>
      <c r="AC125" s="101">
        <v>15</v>
      </c>
      <c r="AD125" s="101"/>
      <c r="AE125" s="101"/>
    </row>
    <row r="126" spans="1:31" s="102" customFormat="1" ht="13.5" hidden="1" x14ac:dyDescent="0.35">
      <c r="A126" s="204" t="s">
        <v>215</v>
      </c>
      <c r="B126" s="200">
        <v>10</v>
      </c>
      <c r="C126" s="198"/>
      <c r="D126" s="198"/>
      <c r="E126" s="198"/>
      <c r="F126" s="198"/>
      <c r="G126" s="198"/>
      <c r="H126" s="198"/>
      <c r="I126" s="128"/>
      <c r="J126" s="128"/>
      <c r="K126" s="128"/>
      <c r="L126" s="128"/>
      <c r="M126" s="128"/>
      <c r="N126" s="128"/>
      <c r="O126" s="128">
        <f t="shared" si="46"/>
        <v>73</v>
      </c>
      <c r="P126" s="128"/>
      <c r="Q126" s="128" t="s">
        <v>96</v>
      </c>
      <c r="R126" s="128">
        <v>5</v>
      </c>
      <c r="S126" s="128"/>
      <c r="T126" s="99">
        <v>71</v>
      </c>
      <c r="U126" s="106">
        <v>18840</v>
      </c>
      <c r="V126" s="106">
        <v>24540</v>
      </c>
      <c r="W126" s="106">
        <v>33540</v>
      </c>
      <c r="X126" s="106">
        <v>35340</v>
      </c>
      <c r="Y126" s="106">
        <v>71040</v>
      </c>
      <c r="Z126" s="106">
        <v>5250</v>
      </c>
      <c r="AA126" s="100">
        <v>70</v>
      </c>
      <c r="AB126" s="100">
        <v>350</v>
      </c>
      <c r="AC126" s="101">
        <v>15</v>
      </c>
      <c r="AD126" s="101"/>
      <c r="AE126" s="101"/>
    </row>
    <row r="127" spans="1:31" s="102" customFormat="1" ht="13.5" hidden="1" x14ac:dyDescent="0.35">
      <c r="A127" s="204" t="s">
        <v>216</v>
      </c>
      <c r="B127" s="200">
        <v>11</v>
      </c>
      <c r="C127" s="198"/>
      <c r="D127" s="198"/>
      <c r="E127" s="198"/>
      <c r="F127" s="198"/>
      <c r="G127" s="198"/>
      <c r="H127" s="198"/>
      <c r="I127" s="128"/>
      <c r="J127" s="128"/>
      <c r="K127" s="128"/>
      <c r="L127" s="128"/>
      <c r="M127" s="128"/>
      <c r="N127" s="128"/>
      <c r="O127" s="128">
        <f t="shared" si="46"/>
        <v>74</v>
      </c>
      <c r="P127" s="128"/>
      <c r="Q127" s="128" t="s">
        <v>97</v>
      </c>
      <c r="R127" s="128">
        <v>5</v>
      </c>
      <c r="S127" s="128"/>
      <c r="T127" s="99">
        <v>72</v>
      </c>
      <c r="U127" s="106">
        <v>19590</v>
      </c>
      <c r="V127" s="106">
        <v>25590</v>
      </c>
      <c r="W127" s="106">
        <v>35340</v>
      </c>
      <c r="X127" s="106">
        <v>36840</v>
      </c>
      <c r="Y127" s="106">
        <v>71040</v>
      </c>
      <c r="Z127" s="106">
        <v>5325</v>
      </c>
      <c r="AA127" s="100">
        <v>71</v>
      </c>
      <c r="AB127" s="100">
        <v>355</v>
      </c>
      <c r="AC127" s="101">
        <v>15</v>
      </c>
      <c r="AD127" s="101"/>
      <c r="AE127" s="101"/>
    </row>
    <row r="128" spans="1:31" s="102" customFormat="1" ht="13.5" hidden="1" x14ac:dyDescent="0.35">
      <c r="A128" s="204" t="s">
        <v>217</v>
      </c>
      <c r="B128" s="200">
        <v>12</v>
      </c>
      <c r="C128" s="198"/>
      <c r="D128" s="198"/>
      <c r="E128" s="198"/>
      <c r="F128" s="198"/>
      <c r="G128" s="198"/>
      <c r="H128" s="198"/>
      <c r="I128" s="128"/>
      <c r="J128" s="128"/>
      <c r="K128" s="128"/>
      <c r="L128" s="128"/>
      <c r="M128" s="128"/>
      <c r="N128" s="128"/>
      <c r="O128" s="128">
        <f t="shared" si="46"/>
        <v>75</v>
      </c>
      <c r="P128" s="128"/>
      <c r="Q128" s="128" t="s">
        <v>98</v>
      </c>
      <c r="R128" s="128">
        <v>2</v>
      </c>
      <c r="S128" s="128"/>
      <c r="T128" s="99">
        <v>73</v>
      </c>
      <c r="U128" s="106">
        <v>19590</v>
      </c>
      <c r="V128" s="106">
        <v>25590</v>
      </c>
      <c r="W128" s="106">
        <v>35340</v>
      </c>
      <c r="X128" s="106">
        <v>36840</v>
      </c>
      <c r="Y128" s="106">
        <v>71040</v>
      </c>
      <c r="Z128" s="106">
        <v>5400</v>
      </c>
      <c r="AA128" s="100">
        <v>72</v>
      </c>
      <c r="AB128" s="100">
        <v>360</v>
      </c>
      <c r="AC128" s="101">
        <v>15</v>
      </c>
      <c r="AD128" s="101"/>
      <c r="AE128" s="101"/>
    </row>
    <row r="129" spans="1:31" s="102" customFormat="1" ht="13.5" hidden="1" x14ac:dyDescent="0.35">
      <c r="A129" s="198"/>
      <c r="B129" s="198"/>
      <c r="C129" s="198"/>
      <c r="D129" s="198"/>
      <c r="E129" s="198"/>
      <c r="F129" s="198"/>
      <c r="G129" s="198"/>
      <c r="H129" s="198"/>
      <c r="I129" s="128"/>
      <c r="J129" s="128"/>
      <c r="K129" s="128"/>
      <c r="L129" s="128"/>
      <c r="M129" s="128"/>
      <c r="N129" s="128"/>
      <c r="O129" s="128">
        <f t="shared" si="46"/>
        <v>76</v>
      </c>
      <c r="P129" s="128"/>
      <c r="Q129" s="128" t="s">
        <v>99</v>
      </c>
      <c r="R129" s="128">
        <v>5</v>
      </c>
      <c r="S129" s="128"/>
      <c r="T129" s="99">
        <v>74</v>
      </c>
      <c r="U129" s="106">
        <v>19590</v>
      </c>
      <c r="V129" s="106">
        <v>25590</v>
      </c>
      <c r="W129" s="106">
        <v>35340</v>
      </c>
      <c r="X129" s="106">
        <v>36840</v>
      </c>
      <c r="Y129" s="106">
        <v>71040</v>
      </c>
      <c r="Z129" s="106">
        <v>5110</v>
      </c>
      <c r="AA129" s="100">
        <v>73</v>
      </c>
      <c r="AB129" s="100">
        <v>365</v>
      </c>
      <c r="AC129" s="101">
        <v>14</v>
      </c>
      <c r="AD129" s="101"/>
      <c r="AE129" s="101"/>
    </row>
    <row r="130" spans="1:31" s="102" customFormat="1" ht="13.5" hidden="1" x14ac:dyDescent="0.35">
      <c r="A130" s="198"/>
      <c r="B130" s="198"/>
      <c r="C130" s="198"/>
      <c r="D130" s="198"/>
      <c r="E130" s="198"/>
      <c r="F130" s="198"/>
      <c r="G130" s="198"/>
      <c r="H130" s="198"/>
      <c r="I130" s="128"/>
      <c r="J130" s="128"/>
      <c r="K130" s="128"/>
      <c r="L130" s="128"/>
      <c r="M130" s="128"/>
      <c r="N130" s="128"/>
      <c r="O130" s="128">
        <f t="shared" si="46"/>
        <v>77</v>
      </c>
      <c r="P130" s="128"/>
      <c r="Q130" s="128" t="s">
        <v>100</v>
      </c>
      <c r="R130" s="128">
        <v>5</v>
      </c>
      <c r="S130" s="128"/>
      <c r="T130" s="99">
        <v>75</v>
      </c>
      <c r="U130" s="106">
        <v>19590</v>
      </c>
      <c r="V130" s="106">
        <v>25590</v>
      </c>
      <c r="W130" s="106">
        <v>35340</v>
      </c>
      <c r="X130" s="106">
        <v>36840</v>
      </c>
      <c r="Y130" s="106">
        <v>71040</v>
      </c>
      <c r="Z130" s="106">
        <v>5180</v>
      </c>
      <c r="AA130" s="100">
        <v>74</v>
      </c>
      <c r="AB130" s="100">
        <v>370</v>
      </c>
      <c r="AC130" s="101">
        <v>14</v>
      </c>
      <c r="AD130" s="101"/>
      <c r="AE130" s="101"/>
    </row>
    <row r="131" spans="1:31" s="102" customFormat="1" ht="13.5" hidden="1" x14ac:dyDescent="0.35">
      <c r="A131" s="198"/>
      <c r="B131" s="198"/>
      <c r="C131" s="198"/>
      <c r="D131" s="198"/>
      <c r="E131" s="198"/>
      <c r="F131" s="198"/>
      <c r="G131" s="198"/>
      <c r="H131" s="198"/>
      <c r="I131" s="128"/>
      <c r="J131" s="128"/>
      <c r="K131" s="128"/>
      <c r="L131" s="128"/>
      <c r="M131" s="128"/>
      <c r="N131" s="128"/>
      <c r="O131" s="128">
        <f t="shared" si="46"/>
        <v>78</v>
      </c>
      <c r="P131" s="128"/>
      <c r="Q131" s="128" t="s">
        <v>101</v>
      </c>
      <c r="R131" s="128">
        <v>5</v>
      </c>
      <c r="S131" s="128"/>
      <c r="T131" s="99">
        <v>76</v>
      </c>
      <c r="U131" s="106">
        <v>19590</v>
      </c>
      <c r="V131" s="106">
        <v>25590</v>
      </c>
      <c r="W131" s="106">
        <v>35340</v>
      </c>
      <c r="X131" s="106">
        <v>36840</v>
      </c>
      <c r="Y131" s="106">
        <v>71040</v>
      </c>
      <c r="Z131" s="106">
        <v>5250</v>
      </c>
      <c r="AA131" s="100">
        <v>75</v>
      </c>
      <c r="AB131" s="100">
        <v>375</v>
      </c>
      <c r="AC131" s="101">
        <v>14</v>
      </c>
      <c r="AD131" s="101"/>
      <c r="AE131" s="101"/>
    </row>
    <row r="132" spans="1:31" s="102" customFormat="1" ht="13.5" hidden="1" x14ac:dyDescent="0.35">
      <c r="A132" s="198"/>
      <c r="B132" s="198"/>
      <c r="C132" s="198"/>
      <c r="D132" s="198"/>
      <c r="E132" s="198"/>
      <c r="F132" s="198"/>
      <c r="G132" s="198"/>
      <c r="H132" s="198"/>
      <c r="I132" s="128"/>
      <c r="J132" s="128"/>
      <c r="K132" s="128"/>
      <c r="L132" s="128"/>
      <c r="M132" s="128"/>
      <c r="N132" s="128"/>
      <c r="O132" s="128">
        <f t="shared" si="46"/>
        <v>79</v>
      </c>
      <c r="P132" s="128"/>
      <c r="Q132" s="128" t="s">
        <v>102</v>
      </c>
      <c r="R132" s="128">
        <v>5</v>
      </c>
      <c r="S132" s="128"/>
      <c r="T132" s="99">
        <v>77</v>
      </c>
      <c r="U132" s="106">
        <v>20340</v>
      </c>
      <c r="V132" s="106">
        <v>26640</v>
      </c>
      <c r="W132" s="106">
        <v>37140</v>
      </c>
      <c r="X132" s="106">
        <v>38340</v>
      </c>
      <c r="Y132" s="106">
        <v>71040</v>
      </c>
      <c r="Z132" s="106">
        <v>5320</v>
      </c>
      <c r="AA132" s="100">
        <v>76</v>
      </c>
      <c r="AB132" s="100">
        <v>380</v>
      </c>
      <c r="AC132" s="101">
        <v>14</v>
      </c>
      <c r="AD132" s="101"/>
      <c r="AE132" s="101"/>
    </row>
    <row r="133" spans="1:31" s="102" customFormat="1" ht="13.5" hidden="1" x14ac:dyDescent="0.35">
      <c r="A133" s="198"/>
      <c r="B133" s="198"/>
      <c r="C133" s="198"/>
      <c r="D133" s="198"/>
      <c r="E133" s="198"/>
      <c r="F133" s="198"/>
      <c r="G133" s="198"/>
      <c r="H133" s="198"/>
      <c r="I133" s="128"/>
      <c r="J133" s="128"/>
      <c r="K133" s="128"/>
      <c r="L133" s="128"/>
      <c r="M133" s="128"/>
      <c r="N133" s="128"/>
      <c r="O133" s="128">
        <f t="shared" si="46"/>
        <v>80</v>
      </c>
      <c r="P133" s="128"/>
      <c r="Q133" s="128" t="s">
        <v>103</v>
      </c>
      <c r="R133" s="128">
        <v>5</v>
      </c>
      <c r="S133" s="128"/>
      <c r="T133" s="99">
        <v>78</v>
      </c>
      <c r="U133" s="106">
        <v>20340</v>
      </c>
      <c r="V133" s="106">
        <v>26640</v>
      </c>
      <c r="W133" s="106">
        <v>37140</v>
      </c>
      <c r="X133" s="106">
        <v>38340</v>
      </c>
      <c r="Y133" s="106">
        <v>71040</v>
      </c>
      <c r="Z133" s="106">
        <v>5390</v>
      </c>
      <c r="AA133" s="100">
        <v>77</v>
      </c>
      <c r="AB133" s="100">
        <v>385</v>
      </c>
      <c r="AC133" s="101">
        <v>14</v>
      </c>
      <c r="AD133" s="101"/>
      <c r="AE133" s="101"/>
    </row>
    <row r="134" spans="1:31" s="102" customFormat="1" ht="13.5" hidden="1" x14ac:dyDescent="0.35">
      <c r="A134" s="198"/>
      <c r="B134" s="198"/>
      <c r="C134" s="198"/>
      <c r="D134" s="198"/>
      <c r="E134" s="198"/>
      <c r="F134" s="198"/>
      <c r="G134" s="198"/>
      <c r="H134" s="198"/>
      <c r="I134" s="128"/>
      <c r="J134" s="128"/>
      <c r="K134" s="128"/>
      <c r="L134" s="128"/>
      <c r="M134" s="128"/>
      <c r="N134" s="128"/>
      <c r="O134" s="128">
        <f t="shared" si="46"/>
        <v>81</v>
      </c>
      <c r="P134" s="128"/>
      <c r="Q134" s="128" t="s">
        <v>104</v>
      </c>
      <c r="R134" s="128">
        <v>5</v>
      </c>
      <c r="S134" s="128"/>
      <c r="T134" s="99">
        <v>79</v>
      </c>
      <c r="U134" s="106">
        <v>20340</v>
      </c>
      <c r="V134" s="106">
        <v>26640</v>
      </c>
      <c r="W134" s="106">
        <v>37140</v>
      </c>
      <c r="X134" s="106">
        <v>38340</v>
      </c>
      <c r="Y134" s="106">
        <v>71040</v>
      </c>
      <c r="Z134" s="106">
        <v>5460</v>
      </c>
      <c r="AA134" s="100">
        <v>78</v>
      </c>
      <c r="AB134" s="100">
        <v>390</v>
      </c>
      <c r="AC134" s="101">
        <v>14</v>
      </c>
      <c r="AD134" s="101"/>
      <c r="AE134" s="101"/>
    </row>
    <row r="135" spans="1:31" s="102" customFormat="1" ht="13.5" hidden="1" x14ac:dyDescent="0.35">
      <c r="A135" s="198"/>
      <c r="B135" s="198"/>
      <c r="C135" s="198"/>
      <c r="D135" s="198"/>
      <c r="E135" s="198"/>
      <c r="F135" s="198"/>
      <c r="G135" s="198"/>
      <c r="H135" s="198"/>
      <c r="I135" s="128"/>
      <c r="J135" s="128"/>
      <c r="K135" s="128"/>
      <c r="L135" s="128"/>
      <c r="M135" s="128"/>
      <c r="N135" s="128"/>
      <c r="O135" s="128">
        <f t="shared" si="46"/>
        <v>82</v>
      </c>
      <c r="P135" s="128"/>
      <c r="Q135" s="128" t="s">
        <v>105</v>
      </c>
      <c r="R135" s="128">
        <v>5</v>
      </c>
      <c r="S135" s="128"/>
      <c r="T135" s="99">
        <v>80</v>
      </c>
      <c r="U135" s="106">
        <v>20340</v>
      </c>
      <c r="V135" s="106">
        <v>26640</v>
      </c>
      <c r="W135" s="106">
        <v>37140</v>
      </c>
      <c r="X135" s="106">
        <v>38340</v>
      </c>
      <c r="Y135" s="106">
        <v>71040</v>
      </c>
      <c r="Z135" s="106">
        <v>5530</v>
      </c>
      <c r="AA135" s="100">
        <v>79</v>
      </c>
      <c r="AB135" s="100">
        <v>395</v>
      </c>
      <c r="AC135" s="101">
        <v>14</v>
      </c>
      <c r="AD135" s="101"/>
      <c r="AE135" s="101"/>
    </row>
    <row r="136" spans="1:31" s="102" customFormat="1" ht="13.5" hidden="1" x14ac:dyDescent="0.35">
      <c r="A136" s="198"/>
      <c r="B136" s="198"/>
      <c r="C136" s="198"/>
      <c r="D136" s="198"/>
      <c r="E136" s="198"/>
      <c r="F136" s="198"/>
      <c r="G136" s="198"/>
      <c r="H136" s="198"/>
      <c r="I136" s="128"/>
      <c r="J136" s="128"/>
      <c r="K136" s="128"/>
      <c r="L136" s="128"/>
      <c r="M136" s="128"/>
      <c r="N136" s="128"/>
      <c r="O136" s="128">
        <f t="shared" si="46"/>
        <v>83</v>
      </c>
      <c r="P136" s="128"/>
      <c r="Q136" s="128" t="s">
        <v>106</v>
      </c>
      <c r="R136" s="128">
        <v>5</v>
      </c>
      <c r="S136" s="128"/>
      <c r="T136" s="99">
        <v>81</v>
      </c>
      <c r="U136" s="106">
        <v>20340</v>
      </c>
      <c r="V136" s="106">
        <v>26640</v>
      </c>
      <c r="W136" s="106">
        <v>37140</v>
      </c>
      <c r="X136" s="106">
        <v>38340</v>
      </c>
      <c r="Y136" s="106">
        <v>71040</v>
      </c>
      <c r="Z136" s="106">
        <v>5600</v>
      </c>
      <c r="AA136" s="100">
        <v>80</v>
      </c>
      <c r="AB136" s="100">
        <v>400</v>
      </c>
      <c r="AC136" s="101">
        <v>14</v>
      </c>
      <c r="AD136" s="101"/>
      <c r="AE136" s="101"/>
    </row>
    <row r="137" spans="1:31" s="102" customFormat="1" ht="13.5" hidden="1" x14ac:dyDescent="0.35">
      <c r="A137" s="198"/>
      <c r="B137" s="198"/>
      <c r="C137" s="198"/>
      <c r="D137" s="198"/>
      <c r="E137" s="198"/>
      <c r="F137" s="198"/>
      <c r="G137" s="198"/>
      <c r="H137" s="198"/>
      <c r="I137" s="128"/>
      <c r="J137" s="128"/>
      <c r="K137" s="128"/>
      <c r="L137" s="128"/>
      <c r="M137" s="128"/>
      <c r="N137" s="128"/>
      <c r="O137" s="128">
        <f t="shared" si="46"/>
        <v>84</v>
      </c>
      <c r="P137" s="128"/>
      <c r="Q137" s="128" t="s">
        <v>107</v>
      </c>
      <c r="R137" s="128">
        <v>2</v>
      </c>
      <c r="S137" s="128"/>
      <c r="T137" s="99">
        <v>82</v>
      </c>
      <c r="U137" s="106">
        <v>22290</v>
      </c>
      <c r="V137" s="106">
        <v>27840</v>
      </c>
      <c r="W137" s="106">
        <v>40140</v>
      </c>
      <c r="X137" s="106">
        <v>41190</v>
      </c>
      <c r="Y137" s="106">
        <v>75240</v>
      </c>
      <c r="Z137" s="106">
        <v>5670</v>
      </c>
      <c r="AA137" s="100">
        <v>81</v>
      </c>
      <c r="AB137" s="100">
        <v>405</v>
      </c>
      <c r="AC137" s="101">
        <v>14</v>
      </c>
      <c r="AD137" s="101"/>
      <c r="AE137" s="101"/>
    </row>
    <row r="138" spans="1:31" s="102" customFormat="1" ht="13.5" hidden="1" x14ac:dyDescent="0.35">
      <c r="A138" s="198"/>
      <c r="B138" s="198"/>
      <c r="C138" s="198"/>
      <c r="D138" s="198"/>
      <c r="E138" s="198"/>
      <c r="F138" s="198"/>
      <c r="G138" s="198"/>
      <c r="H138" s="198"/>
      <c r="I138" s="128"/>
      <c r="J138" s="128"/>
      <c r="K138" s="128"/>
      <c r="L138" s="128"/>
      <c r="M138" s="128"/>
      <c r="N138" s="128"/>
      <c r="O138" s="128">
        <f t="shared" si="46"/>
        <v>85</v>
      </c>
      <c r="P138" s="128"/>
      <c r="Q138" s="128" t="s">
        <v>108</v>
      </c>
      <c r="R138" s="128">
        <v>2</v>
      </c>
      <c r="S138" s="128"/>
      <c r="T138" s="99">
        <v>83</v>
      </c>
      <c r="U138" s="106">
        <v>22290</v>
      </c>
      <c r="V138" s="106">
        <v>27840</v>
      </c>
      <c r="W138" s="106">
        <v>40140</v>
      </c>
      <c r="X138" s="106">
        <v>41190</v>
      </c>
      <c r="Y138" s="106">
        <v>75240</v>
      </c>
      <c r="Z138" s="106">
        <v>5740</v>
      </c>
      <c r="AA138" s="100">
        <v>82</v>
      </c>
      <c r="AB138" s="100">
        <v>410</v>
      </c>
      <c r="AC138" s="101">
        <v>14</v>
      </c>
      <c r="AD138" s="101"/>
      <c r="AE138" s="101"/>
    </row>
    <row r="139" spans="1:31" s="102" customFormat="1" ht="13.5" hidden="1" x14ac:dyDescent="0.35">
      <c r="A139" s="198"/>
      <c r="B139" s="198"/>
      <c r="C139" s="198"/>
      <c r="D139" s="198"/>
      <c r="E139" s="198"/>
      <c r="F139" s="198"/>
      <c r="G139" s="198"/>
      <c r="H139" s="198"/>
      <c r="I139" s="128"/>
      <c r="J139" s="128"/>
      <c r="K139" s="128"/>
      <c r="L139" s="128"/>
      <c r="M139" s="128"/>
      <c r="N139" s="128"/>
      <c r="O139" s="128">
        <f t="shared" si="46"/>
        <v>86</v>
      </c>
      <c r="P139" s="128"/>
      <c r="Q139" s="128" t="s">
        <v>109</v>
      </c>
      <c r="R139" s="128">
        <v>5</v>
      </c>
      <c r="S139" s="128"/>
      <c r="T139" s="99">
        <v>84</v>
      </c>
      <c r="U139" s="106">
        <v>22290</v>
      </c>
      <c r="V139" s="106">
        <v>27840</v>
      </c>
      <c r="W139" s="106">
        <v>40140</v>
      </c>
      <c r="X139" s="106">
        <v>41190</v>
      </c>
      <c r="Y139" s="106">
        <v>75240</v>
      </c>
      <c r="Z139" s="106">
        <v>5810</v>
      </c>
      <c r="AA139" s="100">
        <v>83</v>
      </c>
      <c r="AB139" s="100">
        <v>415</v>
      </c>
      <c r="AC139" s="101">
        <v>14</v>
      </c>
      <c r="AD139" s="101"/>
      <c r="AE139" s="101"/>
    </row>
    <row r="140" spans="1:31" s="102" customFormat="1" ht="13.5" hidden="1" x14ac:dyDescent="0.35">
      <c r="A140" s="198"/>
      <c r="B140" s="198"/>
      <c r="C140" s="198"/>
      <c r="D140" s="198"/>
      <c r="E140" s="198"/>
      <c r="F140" s="198"/>
      <c r="G140" s="198"/>
      <c r="H140" s="198"/>
      <c r="I140" s="128"/>
      <c r="J140" s="128"/>
      <c r="K140" s="128"/>
      <c r="L140" s="128"/>
      <c r="M140" s="128"/>
      <c r="N140" s="128"/>
      <c r="O140" s="128">
        <f t="shared" si="46"/>
        <v>87</v>
      </c>
      <c r="P140" s="128"/>
      <c r="Q140" s="128" t="s">
        <v>110</v>
      </c>
      <c r="R140" s="128">
        <v>5</v>
      </c>
      <c r="S140" s="128"/>
      <c r="T140" s="99">
        <v>85</v>
      </c>
      <c r="U140" s="106">
        <v>22290</v>
      </c>
      <c r="V140" s="106">
        <v>27840</v>
      </c>
      <c r="W140" s="106">
        <v>40140</v>
      </c>
      <c r="X140" s="106">
        <v>41190</v>
      </c>
      <c r="Y140" s="106">
        <v>75240</v>
      </c>
      <c r="Z140" s="106">
        <v>5880</v>
      </c>
      <c r="AA140" s="100">
        <v>84</v>
      </c>
      <c r="AB140" s="100">
        <v>420</v>
      </c>
      <c r="AC140" s="101">
        <v>14</v>
      </c>
      <c r="AD140" s="101"/>
      <c r="AE140" s="101"/>
    </row>
    <row r="141" spans="1:31" s="102" customFormat="1" ht="13.5" hidden="1" x14ac:dyDescent="0.35">
      <c r="A141" s="198"/>
      <c r="B141" s="198"/>
      <c r="C141" s="198"/>
      <c r="D141" s="198"/>
      <c r="E141" s="198"/>
      <c r="F141" s="198"/>
      <c r="G141" s="198"/>
      <c r="H141" s="198"/>
      <c r="I141" s="128"/>
      <c r="J141" s="128"/>
      <c r="K141" s="128"/>
      <c r="L141" s="128"/>
      <c r="M141" s="128"/>
      <c r="N141" s="128"/>
      <c r="O141" s="128">
        <f t="shared" si="46"/>
        <v>88</v>
      </c>
      <c r="P141" s="128"/>
      <c r="Q141" s="128" t="s">
        <v>111</v>
      </c>
      <c r="R141" s="128">
        <v>5</v>
      </c>
      <c r="S141" s="128"/>
      <c r="T141" s="99">
        <v>86</v>
      </c>
      <c r="U141" s="106">
        <v>22290</v>
      </c>
      <c r="V141" s="106">
        <v>27840</v>
      </c>
      <c r="W141" s="106">
        <v>40140</v>
      </c>
      <c r="X141" s="106">
        <v>41190</v>
      </c>
      <c r="Y141" s="106">
        <v>75240</v>
      </c>
      <c r="Z141" s="106">
        <v>5950</v>
      </c>
      <c r="AA141" s="100">
        <v>85</v>
      </c>
      <c r="AB141" s="100">
        <v>425</v>
      </c>
      <c r="AC141" s="101">
        <v>14</v>
      </c>
      <c r="AD141" s="101"/>
      <c r="AE141" s="101"/>
    </row>
    <row r="142" spans="1:31" s="102" customFormat="1" ht="13.5" hidden="1" x14ac:dyDescent="0.35">
      <c r="A142" s="198"/>
      <c r="B142" s="198"/>
      <c r="C142" s="198"/>
      <c r="D142" s="198"/>
      <c r="E142" s="198"/>
      <c r="F142" s="198"/>
      <c r="G142" s="198"/>
      <c r="H142" s="198"/>
      <c r="I142" s="128"/>
      <c r="J142" s="128"/>
      <c r="K142" s="128"/>
      <c r="L142" s="128"/>
      <c r="M142" s="128"/>
      <c r="N142" s="128"/>
      <c r="O142" s="128">
        <f t="shared" si="46"/>
        <v>89</v>
      </c>
      <c r="P142" s="128"/>
      <c r="Q142" s="128" t="s">
        <v>112</v>
      </c>
      <c r="R142" s="128">
        <v>5</v>
      </c>
      <c r="S142" s="128"/>
      <c r="T142" s="99">
        <v>87</v>
      </c>
      <c r="U142" s="106">
        <v>24240</v>
      </c>
      <c r="V142" s="106">
        <v>29040</v>
      </c>
      <c r="W142" s="106">
        <v>43140</v>
      </c>
      <c r="X142" s="106">
        <v>44040</v>
      </c>
      <c r="Y142" s="106">
        <v>79440</v>
      </c>
      <c r="Z142" s="106">
        <v>6020</v>
      </c>
      <c r="AA142" s="100">
        <v>86</v>
      </c>
      <c r="AB142" s="100">
        <v>430</v>
      </c>
      <c r="AC142" s="101">
        <v>14</v>
      </c>
      <c r="AD142" s="101"/>
      <c r="AE142" s="101"/>
    </row>
    <row r="143" spans="1:31" s="102" customFormat="1" ht="13.5" hidden="1" x14ac:dyDescent="0.35">
      <c r="A143" s="198"/>
      <c r="B143" s="198"/>
      <c r="C143" s="198"/>
      <c r="D143" s="198"/>
      <c r="E143" s="198"/>
      <c r="F143" s="198"/>
      <c r="G143" s="198"/>
      <c r="H143" s="198"/>
      <c r="I143" s="128"/>
      <c r="J143" s="128"/>
      <c r="K143" s="128"/>
      <c r="L143" s="128"/>
      <c r="M143" s="128"/>
      <c r="N143" s="128"/>
      <c r="O143" s="128">
        <f t="shared" si="46"/>
        <v>90</v>
      </c>
      <c r="P143" s="128"/>
      <c r="Q143" s="128" t="s">
        <v>113</v>
      </c>
      <c r="R143" s="128">
        <v>4</v>
      </c>
      <c r="S143" s="128"/>
      <c r="T143" s="99">
        <v>88</v>
      </c>
      <c r="U143" s="106">
        <v>24240</v>
      </c>
      <c r="V143" s="106">
        <v>29040</v>
      </c>
      <c r="W143" s="106">
        <v>43140</v>
      </c>
      <c r="X143" s="106">
        <v>44040</v>
      </c>
      <c r="Y143" s="106">
        <v>79440</v>
      </c>
      <c r="Z143" s="106">
        <v>6090</v>
      </c>
      <c r="AA143" s="100">
        <v>87</v>
      </c>
      <c r="AB143" s="100">
        <v>435</v>
      </c>
      <c r="AC143" s="101">
        <v>14</v>
      </c>
      <c r="AD143" s="101"/>
      <c r="AE143" s="101"/>
    </row>
    <row r="144" spans="1:31" s="102" customFormat="1" ht="13.5" hidden="1" x14ac:dyDescent="0.35">
      <c r="A144" s="198"/>
      <c r="B144" s="198"/>
      <c r="C144" s="198"/>
      <c r="D144" s="198"/>
      <c r="E144" s="198"/>
      <c r="F144" s="198"/>
      <c r="G144" s="198"/>
      <c r="H144" s="198"/>
      <c r="I144" s="128"/>
      <c r="J144" s="128"/>
      <c r="K144" s="128"/>
      <c r="L144" s="128"/>
      <c r="M144" s="128"/>
      <c r="N144" s="128"/>
      <c r="O144" s="128">
        <f t="shared" si="46"/>
        <v>91</v>
      </c>
      <c r="P144" s="128"/>
      <c r="Q144" s="128" t="s">
        <v>114</v>
      </c>
      <c r="R144" s="128">
        <v>4</v>
      </c>
      <c r="S144" s="128"/>
      <c r="T144" s="99">
        <v>89</v>
      </c>
      <c r="U144" s="106">
        <v>24240</v>
      </c>
      <c r="V144" s="106">
        <v>29040</v>
      </c>
      <c r="W144" s="106">
        <v>43140</v>
      </c>
      <c r="X144" s="106">
        <v>44040</v>
      </c>
      <c r="Y144" s="106">
        <v>79440</v>
      </c>
      <c r="Z144" s="106">
        <v>6160</v>
      </c>
      <c r="AA144" s="100">
        <v>88</v>
      </c>
      <c r="AB144" s="100">
        <v>440</v>
      </c>
      <c r="AC144" s="101">
        <v>14</v>
      </c>
      <c r="AD144" s="101"/>
      <c r="AE144" s="101"/>
    </row>
    <row r="145" spans="1:31" s="102" customFormat="1" ht="13.5" hidden="1" x14ac:dyDescent="0.35">
      <c r="A145" s="198"/>
      <c r="B145" s="198"/>
      <c r="C145" s="198"/>
      <c r="D145" s="198"/>
      <c r="E145" s="198"/>
      <c r="F145" s="198"/>
      <c r="G145" s="198"/>
      <c r="H145" s="198"/>
      <c r="I145" s="128"/>
      <c r="J145" s="128"/>
      <c r="K145" s="128"/>
      <c r="L145" s="128"/>
      <c r="M145" s="128"/>
      <c r="N145" s="128"/>
      <c r="O145" s="128">
        <f t="shared" si="46"/>
        <v>92</v>
      </c>
      <c r="P145" s="128"/>
      <c r="Q145" s="128" t="s">
        <v>115</v>
      </c>
      <c r="R145" s="128">
        <v>2</v>
      </c>
      <c r="S145" s="128"/>
      <c r="T145" s="99">
        <v>90</v>
      </c>
      <c r="U145" s="106">
        <v>24240</v>
      </c>
      <c r="V145" s="106">
        <v>29040</v>
      </c>
      <c r="W145" s="106">
        <v>43140</v>
      </c>
      <c r="X145" s="106">
        <v>44040</v>
      </c>
      <c r="Y145" s="106">
        <v>79440</v>
      </c>
      <c r="Z145" s="106">
        <v>6230</v>
      </c>
      <c r="AA145" s="100">
        <v>89</v>
      </c>
      <c r="AB145" s="100">
        <v>445</v>
      </c>
      <c r="AC145" s="101">
        <v>14</v>
      </c>
      <c r="AD145" s="101"/>
      <c r="AE145" s="101"/>
    </row>
    <row r="146" spans="1:31" s="102" customFormat="1" ht="13.5" hidden="1" x14ac:dyDescent="0.35">
      <c r="A146" s="198"/>
      <c r="B146" s="198"/>
      <c r="C146" s="198"/>
      <c r="D146" s="198"/>
      <c r="E146" s="198"/>
      <c r="F146" s="198"/>
      <c r="G146" s="198"/>
      <c r="H146" s="198"/>
      <c r="I146" s="128"/>
      <c r="J146" s="128"/>
      <c r="K146" s="128"/>
      <c r="L146" s="128"/>
      <c r="M146" s="128"/>
      <c r="N146" s="128"/>
      <c r="O146" s="128">
        <f t="shared" si="46"/>
        <v>93</v>
      </c>
      <c r="P146" s="128"/>
      <c r="Q146" s="128" t="s">
        <v>116</v>
      </c>
      <c r="R146" s="128">
        <v>5</v>
      </c>
      <c r="S146" s="128"/>
      <c r="T146" s="99">
        <v>91</v>
      </c>
      <c r="U146" s="106">
        <v>24240</v>
      </c>
      <c r="V146" s="106">
        <v>29040</v>
      </c>
      <c r="W146" s="106">
        <v>43140</v>
      </c>
      <c r="X146" s="106">
        <v>44040</v>
      </c>
      <c r="Y146" s="106">
        <v>79440</v>
      </c>
      <c r="Z146" s="106">
        <v>6300</v>
      </c>
      <c r="AA146" s="100">
        <v>90</v>
      </c>
      <c r="AB146" s="100">
        <v>450</v>
      </c>
      <c r="AC146" s="101">
        <v>14</v>
      </c>
      <c r="AD146" s="101"/>
      <c r="AE146" s="101"/>
    </row>
    <row r="147" spans="1:31" s="102" customFormat="1" ht="13.5" hidden="1" x14ac:dyDescent="0.35">
      <c r="A147" s="198"/>
      <c r="B147" s="198"/>
      <c r="C147" s="198"/>
      <c r="D147" s="198"/>
      <c r="E147" s="198"/>
      <c r="F147" s="198"/>
      <c r="G147" s="198"/>
      <c r="H147" s="198"/>
      <c r="I147" s="128"/>
      <c r="J147" s="128"/>
      <c r="K147" s="128"/>
      <c r="L147" s="128"/>
      <c r="M147" s="128"/>
      <c r="N147" s="128"/>
      <c r="O147" s="128">
        <f t="shared" si="46"/>
        <v>94</v>
      </c>
      <c r="P147" s="128"/>
      <c r="Q147" s="128" t="s">
        <v>117</v>
      </c>
      <c r="R147" s="128">
        <v>5</v>
      </c>
      <c r="S147" s="128"/>
      <c r="T147" s="99">
        <v>92</v>
      </c>
      <c r="U147" s="106">
        <v>24390</v>
      </c>
      <c r="V147" s="106">
        <v>30990</v>
      </c>
      <c r="W147" s="106">
        <v>43440</v>
      </c>
      <c r="X147" s="106">
        <v>44190</v>
      </c>
      <c r="Y147" s="106">
        <v>79890</v>
      </c>
      <c r="Z147" s="106">
        <v>6370</v>
      </c>
      <c r="AA147" s="100">
        <v>91</v>
      </c>
      <c r="AB147" s="100">
        <v>455</v>
      </c>
      <c r="AC147" s="101">
        <v>14</v>
      </c>
      <c r="AD147" s="101"/>
      <c r="AE147" s="101"/>
    </row>
    <row r="148" spans="1:31" s="102" customFormat="1" ht="13.5" hidden="1" x14ac:dyDescent="0.35">
      <c r="A148" s="198"/>
      <c r="B148" s="198"/>
      <c r="C148" s="198"/>
      <c r="D148" s="198"/>
      <c r="E148" s="198"/>
      <c r="F148" s="198"/>
      <c r="G148" s="198"/>
      <c r="H148" s="198"/>
      <c r="I148" s="128"/>
      <c r="J148" s="128"/>
      <c r="K148" s="128"/>
      <c r="L148" s="128"/>
      <c r="M148" s="128"/>
      <c r="N148" s="128"/>
      <c r="O148" s="128">
        <f t="shared" si="46"/>
        <v>95</v>
      </c>
      <c r="P148" s="128"/>
      <c r="Q148" s="128" t="s">
        <v>118</v>
      </c>
      <c r="R148" s="128">
        <v>5</v>
      </c>
      <c r="S148" s="128"/>
      <c r="T148" s="99">
        <v>93</v>
      </c>
      <c r="U148" s="106">
        <v>24390</v>
      </c>
      <c r="V148" s="106">
        <v>30990</v>
      </c>
      <c r="W148" s="106">
        <v>43440</v>
      </c>
      <c r="X148" s="106">
        <v>44190</v>
      </c>
      <c r="Y148" s="106">
        <v>79890</v>
      </c>
      <c r="Z148" s="106">
        <v>6440</v>
      </c>
      <c r="AA148" s="100">
        <v>92</v>
      </c>
      <c r="AB148" s="100">
        <v>460</v>
      </c>
      <c r="AC148" s="101">
        <v>14</v>
      </c>
      <c r="AD148" s="101"/>
      <c r="AE148" s="101"/>
    </row>
    <row r="149" spans="1:31" s="102" customFormat="1" ht="13.5" hidden="1" x14ac:dyDescent="0.35">
      <c r="A149" s="198"/>
      <c r="B149" s="198"/>
      <c r="C149" s="198"/>
      <c r="D149" s="198"/>
      <c r="E149" s="198"/>
      <c r="F149" s="198"/>
      <c r="G149" s="198"/>
      <c r="H149" s="198"/>
      <c r="I149" s="128"/>
      <c r="J149" s="128"/>
      <c r="K149" s="128"/>
      <c r="L149" s="128"/>
      <c r="M149" s="128"/>
      <c r="N149" s="128"/>
      <c r="O149" s="128">
        <f t="shared" si="46"/>
        <v>96</v>
      </c>
      <c r="P149" s="128"/>
      <c r="Q149" s="128" t="s">
        <v>119</v>
      </c>
      <c r="R149" s="128">
        <v>5</v>
      </c>
      <c r="S149" s="128"/>
      <c r="T149" s="99">
        <v>94</v>
      </c>
      <c r="U149" s="106">
        <v>24390</v>
      </c>
      <c r="V149" s="106">
        <v>30990</v>
      </c>
      <c r="W149" s="106">
        <v>43440</v>
      </c>
      <c r="X149" s="106">
        <v>44190</v>
      </c>
      <c r="Y149" s="106">
        <v>79890</v>
      </c>
      <c r="Z149" s="106">
        <v>6510</v>
      </c>
      <c r="AA149" s="100">
        <v>93</v>
      </c>
      <c r="AB149" s="100">
        <v>465</v>
      </c>
      <c r="AC149" s="101">
        <v>14</v>
      </c>
      <c r="AD149" s="101"/>
      <c r="AE149" s="101"/>
    </row>
    <row r="150" spans="1:31" s="102" customFormat="1" ht="13.5" hidden="1" x14ac:dyDescent="0.35">
      <c r="A150" s="198"/>
      <c r="B150" s="198"/>
      <c r="C150" s="198"/>
      <c r="D150" s="198"/>
      <c r="E150" s="198"/>
      <c r="F150" s="198"/>
      <c r="G150" s="198"/>
      <c r="H150" s="198"/>
      <c r="I150" s="128"/>
      <c r="J150" s="128"/>
      <c r="K150" s="128"/>
      <c r="L150" s="128"/>
      <c r="M150" s="128"/>
      <c r="N150" s="128"/>
      <c r="O150" s="128">
        <f t="shared" si="46"/>
        <v>97</v>
      </c>
      <c r="P150" s="128"/>
      <c r="Q150" s="128" t="s">
        <v>120</v>
      </c>
      <c r="R150" s="128">
        <v>5</v>
      </c>
      <c r="S150" s="128"/>
      <c r="T150" s="99">
        <v>95</v>
      </c>
      <c r="U150" s="106">
        <v>24390</v>
      </c>
      <c r="V150" s="106">
        <v>30990</v>
      </c>
      <c r="W150" s="106">
        <v>43440</v>
      </c>
      <c r="X150" s="106">
        <v>44190</v>
      </c>
      <c r="Y150" s="106">
        <v>79890</v>
      </c>
      <c r="Z150" s="106">
        <v>6580</v>
      </c>
      <c r="AA150" s="100">
        <v>94</v>
      </c>
      <c r="AB150" s="100">
        <v>470</v>
      </c>
      <c r="AC150" s="101">
        <v>14</v>
      </c>
      <c r="AD150" s="101"/>
      <c r="AE150" s="101"/>
    </row>
    <row r="151" spans="1:31" s="102" customFormat="1" ht="13.5" hidden="1" x14ac:dyDescent="0.35">
      <c r="A151" s="198"/>
      <c r="B151" s="198"/>
      <c r="C151" s="198"/>
      <c r="D151" s="198"/>
      <c r="E151" s="198"/>
      <c r="F151" s="198"/>
      <c r="G151" s="198"/>
      <c r="H151" s="198"/>
      <c r="I151" s="128"/>
      <c r="J151" s="128"/>
      <c r="K151" s="128"/>
      <c r="L151" s="128"/>
      <c r="M151" s="128"/>
      <c r="N151" s="128"/>
      <c r="O151" s="128">
        <f t="shared" ref="O151:O182" si="47">1+O150</f>
        <v>98</v>
      </c>
      <c r="P151" s="128"/>
      <c r="Q151" s="128" t="s">
        <v>121</v>
      </c>
      <c r="R151" s="128">
        <v>5</v>
      </c>
      <c r="S151" s="128"/>
      <c r="T151" s="99">
        <v>96</v>
      </c>
      <c r="U151" s="106">
        <v>24390</v>
      </c>
      <c r="V151" s="106">
        <v>30990</v>
      </c>
      <c r="W151" s="106">
        <v>43440</v>
      </c>
      <c r="X151" s="106">
        <v>44190</v>
      </c>
      <c r="Y151" s="106">
        <v>79890</v>
      </c>
      <c r="Z151" s="106">
        <v>6650</v>
      </c>
      <c r="AA151" s="100">
        <v>95</v>
      </c>
      <c r="AB151" s="100">
        <v>475</v>
      </c>
      <c r="AC151" s="101">
        <v>14</v>
      </c>
      <c r="AD151" s="101"/>
      <c r="AE151" s="101"/>
    </row>
    <row r="152" spans="1:31" s="102" customFormat="1" ht="13.5" hidden="1" x14ac:dyDescent="0.35">
      <c r="A152" s="198"/>
      <c r="B152" s="198"/>
      <c r="C152" s="198"/>
      <c r="D152" s="198"/>
      <c r="E152" s="198"/>
      <c r="F152" s="198"/>
      <c r="G152" s="198"/>
      <c r="H152" s="198"/>
      <c r="I152" s="128"/>
      <c r="J152" s="128"/>
      <c r="K152" s="128"/>
      <c r="L152" s="128"/>
      <c r="M152" s="128"/>
      <c r="N152" s="128"/>
      <c r="O152" s="128">
        <f t="shared" si="47"/>
        <v>99</v>
      </c>
      <c r="P152" s="128"/>
      <c r="Q152" s="128" t="s">
        <v>122</v>
      </c>
      <c r="R152" s="128">
        <v>5</v>
      </c>
      <c r="S152" s="128"/>
      <c r="T152" s="99">
        <v>97</v>
      </c>
      <c r="U152" s="106">
        <v>24540</v>
      </c>
      <c r="V152" s="106">
        <v>32940</v>
      </c>
      <c r="W152" s="106">
        <v>43740</v>
      </c>
      <c r="X152" s="106">
        <v>44340</v>
      </c>
      <c r="Y152" s="106">
        <v>80340</v>
      </c>
      <c r="Z152" s="106">
        <v>6720</v>
      </c>
      <c r="AA152" s="100">
        <v>96</v>
      </c>
      <c r="AB152" s="100">
        <v>480</v>
      </c>
      <c r="AC152" s="101">
        <v>14</v>
      </c>
      <c r="AD152" s="101"/>
      <c r="AE152" s="101"/>
    </row>
    <row r="153" spans="1:31" s="102" customFormat="1" ht="13.5" hidden="1" x14ac:dyDescent="0.35">
      <c r="A153" s="198"/>
      <c r="B153" s="198"/>
      <c r="C153" s="198"/>
      <c r="D153" s="198"/>
      <c r="E153" s="198"/>
      <c r="F153" s="198"/>
      <c r="G153" s="198"/>
      <c r="H153" s="198"/>
      <c r="I153" s="128"/>
      <c r="J153" s="128"/>
      <c r="K153" s="128"/>
      <c r="L153" s="128"/>
      <c r="M153" s="128"/>
      <c r="N153" s="128"/>
      <c r="O153" s="128">
        <f t="shared" si="47"/>
        <v>100</v>
      </c>
      <c r="P153" s="128"/>
      <c r="Q153" s="128" t="s">
        <v>123</v>
      </c>
      <c r="R153" s="128">
        <v>2</v>
      </c>
      <c r="S153" s="128"/>
      <c r="T153" s="99">
        <v>98</v>
      </c>
      <c r="U153" s="106">
        <v>24540</v>
      </c>
      <c r="V153" s="106">
        <v>32940</v>
      </c>
      <c r="W153" s="106">
        <v>43740</v>
      </c>
      <c r="X153" s="106">
        <v>44340</v>
      </c>
      <c r="Y153" s="106">
        <v>80340</v>
      </c>
      <c r="Z153" s="106">
        <v>6790</v>
      </c>
      <c r="AA153" s="100">
        <v>97</v>
      </c>
      <c r="AB153" s="100">
        <v>485</v>
      </c>
      <c r="AC153" s="101">
        <v>14</v>
      </c>
      <c r="AD153" s="101"/>
      <c r="AE153" s="101"/>
    </row>
    <row r="154" spans="1:31" s="102" customFormat="1" ht="13.5" hidden="1" x14ac:dyDescent="0.35">
      <c r="A154" s="198"/>
      <c r="B154" s="198"/>
      <c r="C154" s="198"/>
      <c r="D154" s="198"/>
      <c r="E154" s="198"/>
      <c r="F154" s="198"/>
      <c r="G154" s="198"/>
      <c r="H154" s="198"/>
      <c r="I154" s="128"/>
      <c r="J154" s="128"/>
      <c r="K154" s="128"/>
      <c r="L154" s="128"/>
      <c r="M154" s="128"/>
      <c r="N154" s="128"/>
      <c r="O154" s="128">
        <f t="shared" si="47"/>
        <v>101</v>
      </c>
      <c r="P154" s="128"/>
      <c r="Q154" s="128" t="s">
        <v>124</v>
      </c>
      <c r="R154" s="128">
        <v>5</v>
      </c>
      <c r="S154" s="128"/>
      <c r="T154" s="99">
        <v>99</v>
      </c>
      <c r="U154" s="106">
        <v>24540</v>
      </c>
      <c r="V154" s="106">
        <v>32940</v>
      </c>
      <c r="W154" s="106">
        <v>43740</v>
      </c>
      <c r="X154" s="106">
        <v>44340</v>
      </c>
      <c r="Y154" s="106">
        <v>80340</v>
      </c>
      <c r="Z154" s="106">
        <v>6860</v>
      </c>
      <c r="AA154" s="100">
        <v>98</v>
      </c>
      <c r="AB154" s="100">
        <v>490</v>
      </c>
      <c r="AC154" s="101">
        <v>14</v>
      </c>
      <c r="AD154" s="101"/>
      <c r="AE154" s="101"/>
    </row>
    <row r="155" spans="1:31" s="102" customFormat="1" ht="13.5" hidden="1" x14ac:dyDescent="0.35">
      <c r="A155" s="198"/>
      <c r="B155" s="198"/>
      <c r="C155" s="198"/>
      <c r="D155" s="198"/>
      <c r="E155" s="198"/>
      <c r="F155" s="198"/>
      <c r="G155" s="198"/>
      <c r="H155" s="198"/>
      <c r="I155" s="128"/>
      <c r="J155" s="128"/>
      <c r="K155" s="128"/>
      <c r="L155" s="128"/>
      <c r="M155" s="128"/>
      <c r="N155" s="128"/>
      <c r="O155" s="128">
        <f t="shared" si="47"/>
        <v>102</v>
      </c>
      <c r="P155" s="128"/>
      <c r="Q155" s="128" t="s">
        <v>125</v>
      </c>
      <c r="R155" s="128">
        <v>5</v>
      </c>
      <c r="S155" s="128"/>
      <c r="T155" s="99">
        <v>100</v>
      </c>
      <c r="U155" s="106">
        <v>24540</v>
      </c>
      <c r="V155" s="106">
        <v>32940</v>
      </c>
      <c r="W155" s="106">
        <v>43740</v>
      </c>
      <c r="X155" s="106">
        <v>44340</v>
      </c>
      <c r="Y155" s="106">
        <v>80340</v>
      </c>
      <c r="Z155" s="106">
        <v>6930</v>
      </c>
      <c r="AA155" s="100">
        <v>99</v>
      </c>
      <c r="AB155" s="100">
        <v>495</v>
      </c>
      <c r="AC155" s="101">
        <v>14</v>
      </c>
      <c r="AD155" s="101"/>
      <c r="AE155" s="101"/>
    </row>
    <row r="156" spans="1:31" s="102" customFormat="1" ht="13.5" hidden="1" x14ac:dyDescent="0.35">
      <c r="A156" s="198"/>
      <c r="B156" s="198"/>
      <c r="C156" s="198"/>
      <c r="D156" s="198"/>
      <c r="E156" s="198"/>
      <c r="F156" s="198"/>
      <c r="G156" s="198"/>
      <c r="H156" s="198"/>
      <c r="I156" s="128"/>
      <c r="J156" s="128"/>
      <c r="K156" s="128"/>
      <c r="L156" s="128"/>
      <c r="M156" s="128"/>
      <c r="N156" s="128"/>
      <c r="O156" s="128">
        <f t="shared" si="47"/>
        <v>103</v>
      </c>
      <c r="P156" s="137"/>
      <c r="Q156" s="137" t="s">
        <v>126</v>
      </c>
      <c r="R156" s="137">
        <v>5</v>
      </c>
      <c r="S156" s="137"/>
      <c r="T156" s="110">
        <v>101</v>
      </c>
      <c r="U156" s="111">
        <v>24540</v>
      </c>
      <c r="V156" s="111">
        <v>32940</v>
      </c>
      <c r="W156" s="111">
        <v>43740</v>
      </c>
      <c r="X156" s="111">
        <v>44340</v>
      </c>
      <c r="Y156" s="111">
        <v>80340</v>
      </c>
      <c r="Z156" s="111">
        <v>7000</v>
      </c>
      <c r="AA156" s="112">
        <v>100</v>
      </c>
      <c r="AB156" s="112">
        <v>500</v>
      </c>
      <c r="AC156" s="113">
        <v>14</v>
      </c>
      <c r="AD156" s="113"/>
      <c r="AE156" s="101"/>
    </row>
    <row r="157" spans="1:31" s="102" customFormat="1" ht="13.5" hidden="1" x14ac:dyDescent="0.35">
      <c r="A157" s="198"/>
      <c r="B157" s="198"/>
      <c r="C157" s="198"/>
      <c r="D157" s="198"/>
      <c r="E157" s="198"/>
      <c r="F157" s="198"/>
      <c r="G157" s="198"/>
      <c r="H157" s="198"/>
      <c r="I157" s="128"/>
      <c r="J157" s="128"/>
      <c r="K157" s="128"/>
      <c r="L157" s="128"/>
      <c r="M157" s="128"/>
      <c r="N157" s="128"/>
      <c r="O157" s="128">
        <f t="shared" si="47"/>
        <v>104</v>
      </c>
      <c r="P157" s="138"/>
      <c r="Q157" s="138" t="s">
        <v>127</v>
      </c>
      <c r="R157" s="138">
        <v>5</v>
      </c>
      <c r="S157" s="138"/>
      <c r="T157" s="114"/>
      <c r="U157" s="114"/>
      <c r="V157" s="114"/>
      <c r="W157" s="114"/>
      <c r="X157" s="114"/>
      <c r="Y157" s="114"/>
      <c r="Z157" s="114"/>
      <c r="AA157" s="115"/>
      <c r="AB157" s="115"/>
      <c r="AC157" s="116"/>
      <c r="AD157" s="116"/>
      <c r="AE157" s="101"/>
    </row>
    <row r="158" spans="1:31" s="102" customFormat="1" ht="13.5" hidden="1" x14ac:dyDescent="0.35">
      <c r="A158" s="198"/>
      <c r="B158" s="198"/>
      <c r="C158" s="198"/>
      <c r="D158" s="198"/>
      <c r="E158" s="198"/>
      <c r="F158" s="198"/>
      <c r="G158" s="198"/>
      <c r="H158" s="198"/>
      <c r="I158" s="128"/>
      <c r="J158" s="128"/>
      <c r="K158" s="128"/>
      <c r="L158" s="128"/>
      <c r="M158" s="128"/>
      <c r="N158" s="128"/>
      <c r="O158" s="128">
        <f t="shared" si="47"/>
        <v>105</v>
      </c>
      <c r="P158" s="138"/>
      <c r="Q158" s="138" t="s">
        <v>128</v>
      </c>
      <c r="R158" s="138">
        <v>5</v>
      </c>
      <c r="S158" s="138"/>
      <c r="T158" s="114"/>
      <c r="U158" s="114"/>
      <c r="V158" s="114"/>
      <c r="W158" s="114"/>
      <c r="X158" s="114"/>
      <c r="Y158" s="114"/>
      <c r="Z158" s="114"/>
      <c r="AA158" s="115"/>
      <c r="AB158" s="115"/>
      <c r="AC158" s="116"/>
      <c r="AD158" s="116"/>
      <c r="AE158" s="101"/>
    </row>
    <row r="159" spans="1:31" s="102" customFormat="1" ht="13.5" hidden="1" x14ac:dyDescent="0.35">
      <c r="A159" s="198"/>
      <c r="B159" s="198"/>
      <c r="C159" s="198"/>
      <c r="D159" s="198"/>
      <c r="E159" s="198"/>
      <c r="F159" s="198"/>
      <c r="G159" s="198"/>
      <c r="H159" s="198"/>
      <c r="I159" s="128"/>
      <c r="J159" s="128"/>
      <c r="K159" s="128"/>
      <c r="L159" s="128"/>
      <c r="M159" s="128"/>
      <c r="N159" s="128"/>
      <c r="O159" s="128">
        <f t="shared" si="47"/>
        <v>106</v>
      </c>
      <c r="P159" s="138"/>
      <c r="Q159" s="138" t="s">
        <v>129</v>
      </c>
      <c r="R159" s="138">
        <v>5</v>
      </c>
      <c r="S159" s="138"/>
      <c r="T159" s="114"/>
      <c r="U159" s="114"/>
      <c r="V159" s="114"/>
      <c r="W159" s="114"/>
      <c r="X159" s="114"/>
      <c r="Y159" s="114"/>
      <c r="Z159" s="114"/>
      <c r="AA159" s="115"/>
      <c r="AB159" s="115"/>
      <c r="AC159" s="116"/>
      <c r="AD159" s="116"/>
      <c r="AE159" s="101"/>
    </row>
    <row r="160" spans="1:31" s="102" customFormat="1" ht="13.5" hidden="1" x14ac:dyDescent="0.35">
      <c r="A160" s="198"/>
      <c r="B160" s="198"/>
      <c r="C160" s="198"/>
      <c r="D160" s="198"/>
      <c r="E160" s="198"/>
      <c r="F160" s="198"/>
      <c r="G160" s="198"/>
      <c r="H160" s="198"/>
      <c r="I160" s="128"/>
      <c r="J160" s="128"/>
      <c r="K160" s="128"/>
      <c r="L160" s="128"/>
      <c r="M160" s="128"/>
      <c r="N160" s="128"/>
      <c r="O160" s="128">
        <f t="shared" si="47"/>
        <v>107</v>
      </c>
      <c r="P160" s="138"/>
      <c r="Q160" s="138" t="s">
        <v>130</v>
      </c>
      <c r="R160" s="138">
        <v>5</v>
      </c>
      <c r="S160" s="138"/>
      <c r="T160" s="114"/>
      <c r="U160" s="114"/>
      <c r="V160" s="114"/>
      <c r="W160" s="114"/>
      <c r="X160" s="114"/>
      <c r="Y160" s="114"/>
      <c r="Z160" s="114"/>
      <c r="AA160" s="115"/>
      <c r="AB160" s="115"/>
      <c r="AC160" s="116"/>
      <c r="AD160" s="116"/>
      <c r="AE160" s="101"/>
    </row>
    <row r="161" spans="1:31" s="102" customFormat="1" ht="13.5" hidden="1" x14ac:dyDescent="0.35">
      <c r="A161" s="198"/>
      <c r="B161" s="198"/>
      <c r="C161" s="198"/>
      <c r="D161" s="198"/>
      <c r="E161" s="198"/>
      <c r="F161" s="198"/>
      <c r="G161" s="198"/>
      <c r="H161" s="198"/>
      <c r="I161" s="128"/>
      <c r="J161" s="128"/>
      <c r="K161" s="128"/>
      <c r="L161" s="128"/>
      <c r="M161" s="128"/>
      <c r="N161" s="128"/>
      <c r="O161" s="128">
        <f t="shared" si="47"/>
        <v>108</v>
      </c>
      <c r="P161" s="138"/>
      <c r="Q161" s="138" t="s">
        <v>131</v>
      </c>
      <c r="R161" s="138">
        <v>4</v>
      </c>
      <c r="S161" s="138"/>
      <c r="T161" s="114"/>
      <c r="U161" s="114"/>
      <c r="V161" s="114"/>
      <c r="W161" s="114"/>
      <c r="X161" s="114"/>
      <c r="Y161" s="114"/>
      <c r="Z161" s="114"/>
      <c r="AA161" s="115"/>
      <c r="AB161" s="115"/>
      <c r="AC161" s="116"/>
      <c r="AD161" s="116"/>
      <c r="AE161" s="101"/>
    </row>
    <row r="162" spans="1:31" s="102" customFormat="1" ht="13.5" hidden="1" x14ac:dyDescent="0.35">
      <c r="A162" s="198"/>
      <c r="B162" s="198"/>
      <c r="C162" s="198"/>
      <c r="D162" s="198"/>
      <c r="E162" s="198"/>
      <c r="F162" s="198"/>
      <c r="G162" s="198"/>
      <c r="H162" s="198"/>
      <c r="I162" s="128"/>
      <c r="J162" s="128"/>
      <c r="K162" s="128"/>
      <c r="L162" s="128"/>
      <c r="M162" s="128"/>
      <c r="N162" s="128"/>
      <c r="O162" s="128">
        <f t="shared" si="47"/>
        <v>109</v>
      </c>
      <c r="P162" s="138"/>
      <c r="Q162" s="138" t="s">
        <v>132</v>
      </c>
      <c r="R162" s="138">
        <v>1</v>
      </c>
      <c r="S162" s="138"/>
      <c r="T162" s="114"/>
      <c r="U162" s="114"/>
      <c r="V162" s="114"/>
      <c r="W162" s="114"/>
      <c r="X162" s="114"/>
      <c r="Y162" s="114"/>
      <c r="Z162" s="114"/>
      <c r="AA162" s="115"/>
      <c r="AB162" s="115"/>
      <c r="AC162" s="116"/>
      <c r="AD162" s="116"/>
      <c r="AE162" s="101"/>
    </row>
    <row r="163" spans="1:31" s="102" customFormat="1" ht="13.5" hidden="1" x14ac:dyDescent="0.35">
      <c r="A163" s="198"/>
      <c r="B163" s="198"/>
      <c r="C163" s="198"/>
      <c r="D163" s="198"/>
      <c r="E163" s="198"/>
      <c r="F163" s="198"/>
      <c r="G163" s="198"/>
      <c r="H163" s="198"/>
      <c r="I163" s="128"/>
      <c r="J163" s="128"/>
      <c r="K163" s="128"/>
      <c r="L163" s="128"/>
      <c r="M163" s="128"/>
      <c r="N163" s="128"/>
      <c r="O163" s="128">
        <f t="shared" si="47"/>
        <v>110</v>
      </c>
      <c r="P163" s="138"/>
      <c r="Q163" s="138" t="s">
        <v>133</v>
      </c>
      <c r="R163" s="138">
        <v>5</v>
      </c>
      <c r="S163" s="138"/>
      <c r="T163" s="114"/>
      <c r="U163" s="114"/>
      <c r="V163" s="114"/>
      <c r="W163" s="114"/>
      <c r="X163" s="114"/>
      <c r="Y163" s="114"/>
      <c r="Z163" s="114"/>
      <c r="AA163" s="115"/>
      <c r="AB163" s="115"/>
      <c r="AC163" s="116"/>
      <c r="AD163" s="116"/>
      <c r="AE163" s="101"/>
    </row>
    <row r="164" spans="1:31" s="102" customFormat="1" ht="13.5" hidden="1" x14ac:dyDescent="0.35">
      <c r="A164" s="198"/>
      <c r="B164" s="198"/>
      <c r="C164" s="198"/>
      <c r="D164" s="198"/>
      <c r="E164" s="198"/>
      <c r="F164" s="198"/>
      <c r="G164" s="198"/>
      <c r="H164" s="198"/>
      <c r="I164" s="128"/>
      <c r="J164" s="128"/>
      <c r="K164" s="128"/>
      <c r="L164" s="128"/>
      <c r="M164" s="128"/>
      <c r="N164" s="128"/>
      <c r="O164" s="128">
        <f t="shared" si="47"/>
        <v>111</v>
      </c>
      <c r="P164" s="138"/>
      <c r="Q164" s="138" t="s">
        <v>134</v>
      </c>
      <c r="R164" s="138">
        <v>5</v>
      </c>
      <c r="S164" s="138"/>
      <c r="T164" s="114"/>
      <c r="U164" s="114"/>
      <c r="V164" s="114"/>
      <c r="W164" s="114"/>
      <c r="X164" s="114"/>
      <c r="Y164" s="114"/>
      <c r="Z164" s="114"/>
      <c r="AA164" s="115"/>
      <c r="AB164" s="115"/>
      <c r="AC164" s="116"/>
      <c r="AD164" s="116"/>
      <c r="AE164" s="101"/>
    </row>
    <row r="165" spans="1:31" s="102" customFormat="1" ht="13.5" hidden="1" x14ac:dyDescent="0.35">
      <c r="A165" s="198"/>
      <c r="B165" s="198"/>
      <c r="C165" s="198"/>
      <c r="D165" s="198"/>
      <c r="E165" s="198"/>
      <c r="F165" s="198"/>
      <c r="G165" s="198"/>
      <c r="H165" s="198"/>
      <c r="I165" s="128"/>
      <c r="J165" s="128"/>
      <c r="K165" s="128"/>
      <c r="L165" s="128"/>
      <c r="M165" s="128"/>
      <c r="N165" s="128"/>
      <c r="O165" s="128">
        <f t="shared" si="47"/>
        <v>112</v>
      </c>
      <c r="P165" s="138"/>
      <c r="Q165" s="138" t="s">
        <v>135</v>
      </c>
      <c r="R165" s="138">
        <v>5</v>
      </c>
      <c r="S165" s="138"/>
      <c r="T165" s="114"/>
      <c r="U165" s="114"/>
      <c r="V165" s="114"/>
      <c r="W165" s="114"/>
      <c r="X165" s="114"/>
      <c r="Y165" s="114"/>
      <c r="Z165" s="114"/>
      <c r="AA165" s="115"/>
      <c r="AB165" s="115"/>
      <c r="AC165" s="116"/>
      <c r="AD165" s="116"/>
      <c r="AE165" s="101"/>
    </row>
    <row r="166" spans="1:31" s="102" customFormat="1" ht="13.5" hidden="1" x14ac:dyDescent="0.35">
      <c r="A166" s="198"/>
      <c r="B166" s="198"/>
      <c r="C166" s="198"/>
      <c r="D166" s="198"/>
      <c r="E166" s="198"/>
      <c r="F166" s="198"/>
      <c r="G166" s="198"/>
      <c r="H166" s="198"/>
      <c r="I166" s="128"/>
      <c r="J166" s="128"/>
      <c r="K166" s="128"/>
      <c r="L166" s="128"/>
      <c r="M166" s="128"/>
      <c r="N166" s="128"/>
      <c r="O166" s="128">
        <f t="shared" si="47"/>
        <v>113</v>
      </c>
      <c r="P166" s="128"/>
      <c r="Q166" s="128" t="s">
        <v>136</v>
      </c>
      <c r="R166" s="128">
        <v>1</v>
      </c>
      <c r="S166" s="128"/>
      <c r="T166" s="99"/>
      <c r="U166" s="99"/>
      <c r="V166" s="99"/>
      <c r="W166" s="99"/>
      <c r="X166" s="99"/>
      <c r="Y166" s="99"/>
      <c r="Z166" s="99"/>
      <c r="AA166" s="100"/>
      <c r="AB166" s="100"/>
      <c r="AC166" s="101"/>
      <c r="AD166" s="101"/>
      <c r="AE166" s="101"/>
    </row>
    <row r="167" spans="1:31" s="102" customFormat="1" ht="13.5" hidden="1" x14ac:dyDescent="0.35">
      <c r="A167" s="198"/>
      <c r="B167" s="198"/>
      <c r="C167" s="198"/>
      <c r="D167" s="198"/>
      <c r="E167" s="198"/>
      <c r="F167" s="198"/>
      <c r="G167" s="198"/>
      <c r="H167" s="198"/>
      <c r="I167" s="128"/>
      <c r="J167" s="128"/>
      <c r="K167" s="128"/>
      <c r="L167" s="128"/>
      <c r="M167" s="128"/>
      <c r="N167" s="128"/>
      <c r="O167" s="128">
        <f t="shared" si="47"/>
        <v>114</v>
      </c>
      <c r="P167" s="128"/>
      <c r="Q167" s="128" t="s">
        <v>137</v>
      </c>
      <c r="R167" s="128">
        <v>4</v>
      </c>
      <c r="S167" s="128"/>
      <c r="T167" s="99"/>
      <c r="U167" s="99"/>
      <c r="V167" s="99"/>
      <c r="W167" s="99"/>
      <c r="X167" s="99"/>
      <c r="Y167" s="99"/>
      <c r="Z167" s="99"/>
      <c r="AA167" s="100"/>
      <c r="AB167" s="100"/>
      <c r="AC167" s="101"/>
      <c r="AD167" s="101"/>
      <c r="AE167" s="101"/>
    </row>
    <row r="168" spans="1:31" s="102" customFormat="1" ht="13.5" hidden="1" x14ac:dyDescent="0.35">
      <c r="A168" s="198"/>
      <c r="B168" s="198"/>
      <c r="C168" s="198"/>
      <c r="D168" s="198"/>
      <c r="E168" s="198"/>
      <c r="F168" s="198"/>
      <c r="G168" s="198"/>
      <c r="H168" s="198"/>
      <c r="I168" s="128"/>
      <c r="J168" s="128"/>
      <c r="K168" s="128"/>
      <c r="L168" s="128"/>
      <c r="M168" s="128"/>
      <c r="N168" s="128"/>
      <c r="O168" s="128">
        <f t="shared" si="47"/>
        <v>115</v>
      </c>
      <c r="P168" s="128"/>
      <c r="Q168" s="128" t="s">
        <v>138</v>
      </c>
      <c r="R168" s="128">
        <v>2</v>
      </c>
      <c r="S168" s="128"/>
      <c r="T168" s="99"/>
      <c r="U168" s="99"/>
      <c r="V168" s="99"/>
      <c r="W168" s="99"/>
      <c r="X168" s="99"/>
      <c r="Y168" s="99"/>
      <c r="Z168" s="99"/>
      <c r="AA168" s="100"/>
      <c r="AB168" s="100"/>
      <c r="AC168" s="101"/>
      <c r="AD168" s="101"/>
      <c r="AE168" s="101"/>
    </row>
    <row r="169" spans="1:31" s="102" customFormat="1" ht="13.5" hidden="1" x14ac:dyDescent="0.35">
      <c r="A169" s="198"/>
      <c r="B169" s="198"/>
      <c r="C169" s="198"/>
      <c r="D169" s="198"/>
      <c r="E169" s="198"/>
      <c r="F169" s="198"/>
      <c r="G169" s="198"/>
      <c r="H169" s="198"/>
      <c r="I169" s="128"/>
      <c r="J169" s="128"/>
      <c r="K169" s="128"/>
      <c r="L169" s="128"/>
      <c r="M169" s="128"/>
      <c r="N169" s="128"/>
      <c r="O169" s="128">
        <f t="shared" si="47"/>
        <v>116</v>
      </c>
      <c r="P169" s="128"/>
      <c r="Q169" s="128" t="s">
        <v>139</v>
      </c>
      <c r="R169" s="128">
        <v>5</v>
      </c>
      <c r="S169" s="128"/>
      <c r="T169" s="99"/>
      <c r="U169" s="99"/>
      <c r="V169" s="99"/>
      <c r="W169" s="99"/>
      <c r="X169" s="99"/>
      <c r="Y169" s="99"/>
      <c r="Z169" s="99"/>
      <c r="AA169" s="100"/>
      <c r="AB169" s="100"/>
      <c r="AC169" s="101"/>
      <c r="AD169" s="101"/>
      <c r="AE169" s="101"/>
    </row>
    <row r="170" spans="1:31" s="102" customFormat="1" ht="13.5" hidden="1" x14ac:dyDescent="0.35">
      <c r="A170" s="198"/>
      <c r="B170" s="198"/>
      <c r="C170" s="198"/>
      <c r="D170" s="198"/>
      <c r="E170" s="198"/>
      <c r="F170" s="198"/>
      <c r="G170" s="198"/>
      <c r="H170" s="198"/>
      <c r="I170" s="128"/>
      <c r="J170" s="128"/>
      <c r="K170" s="128"/>
      <c r="L170" s="128"/>
      <c r="M170" s="128"/>
      <c r="N170" s="128"/>
      <c r="O170" s="128">
        <f t="shared" si="47"/>
        <v>117</v>
      </c>
      <c r="P170" s="128"/>
      <c r="Q170" s="128" t="s">
        <v>140</v>
      </c>
      <c r="R170" s="128">
        <v>5</v>
      </c>
      <c r="S170" s="128"/>
      <c r="T170" s="99"/>
      <c r="U170" s="99"/>
      <c r="V170" s="99"/>
      <c r="W170" s="99"/>
      <c r="X170" s="99"/>
      <c r="Y170" s="99"/>
      <c r="Z170" s="99"/>
      <c r="AA170" s="100"/>
      <c r="AB170" s="100"/>
      <c r="AC170" s="101"/>
      <c r="AD170" s="101"/>
      <c r="AE170" s="101"/>
    </row>
    <row r="171" spans="1:31" s="102" customFormat="1" ht="13.5" hidden="1" x14ac:dyDescent="0.35">
      <c r="A171" s="198"/>
      <c r="B171" s="198"/>
      <c r="C171" s="198"/>
      <c r="D171" s="198"/>
      <c r="E171" s="198"/>
      <c r="F171" s="198"/>
      <c r="G171" s="198"/>
      <c r="H171" s="198"/>
      <c r="I171" s="128"/>
      <c r="J171" s="128"/>
      <c r="K171" s="128"/>
      <c r="L171" s="128"/>
      <c r="M171" s="128"/>
      <c r="N171" s="128"/>
      <c r="O171" s="128">
        <f t="shared" si="47"/>
        <v>118</v>
      </c>
      <c r="P171" s="128"/>
      <c r="Q171" s="128" t="s">
        <v>141</v>
      </c>
      <c r="R171" s="128">
        <v>5</v>
      </c>
      <c r="S171" s="128"/>
      <c r="T171" s="99"/>
      <c r="U171" s="99"/>
      <c r="V171" s="99"/>
      <c r="W171" s="99"/>
      <c r="X171" s="99"/>
      <c r="Y171" s="99"/>
      <c r="Z171" s="99"/>
      <c r="AA171" s="100"/>
      <c r="AB171" s="100"/>
      <c r="AC171" s="101"/>
      <c r="AD171" s="101"/>
      <c r="AE171" s="101"/>
    </row>
    <row r="172" spans="1:31" s="102" customFormat="1" ht="13.5" hidden="1" x14ac:dyDescent="0.35">
      <c r="A172" s="198"/>
      <c r="B172" s="198"/>
      <c r="C172" s="198"/>
      <c r="D172" s="198"/>
      <c r="E172" s="198"/>
      <c r="F172" s="198"/>
      <c r="G172" s="198"/>
      <c r="H172" s="198"/>
      <c r="I172" s="128"/>
      <c r="J172" s="128"/>
      <c r="K172" s="128"/>
      <c r="L172" s="128"/>
      <c r="M172" s="128"/>
      <c r="N172" s="128"/>
      <c r="O172" s="128">
        <f t="shared" si="47"/>
        <v>119</v>
      </c>
      <c r="P172" s="128"/>
      <c r="Q172" s="128" t="s">
        <v>142</v>
      </c>
      <c r="R172" s="128">
        <v>2</v>
      </c>
      <c r="S172" s="128"/>
      <c r="T172" s="99"/>
      <c r="U172" s="99"/>
      <c r="V172" s="99"/>
      <c r="W172" s="99"/>
      <c r="X172" s="99"/>
      <c r="Y172" s="99"/>
      <c r="Z172" s="99"/>
      <c r="AA172" s="100"/>
      <c r="AB172" s="100"/>
      <c r="AC172" s="101"/>
      <c r="AD172" s="101"/>
      <c r="AE172" s="101"/>
    </row>
    <row r="173" spans="1:31" s="102" customFormat="1" ht="13.5" hidden="1" x14ac:dyDescent="0.35">
      <c r="A173" s="198"/>
      <c r="B173" s="198"/>
      <c r="C173" s="198"/>
      <c r="D173" s="198"/>
      <c r="E173" s="198"/>
      <c r="F173" s="198"/>
      <c r="G173" s="198"/>
      <c r="H173" s="198"/>
      <c r="I173" s="128"/>
      <c r="J173" s="128"/>
      <c r="K173" s="128"/>
      <c r="L173" s="128"/>
      <c r="M173" s="128"/>
      <c r="N173" s="128"/>
      <c r="O173" s="128">
        <f t="shared" si="47"/>
        <v>120</v>
      </c>
      <c r="P173" s="128"/>
      <c r="Q173" s="128" t="s">
        <v>143</v>
      </c>
      <c r="R173" s="128">
        <v>5</v>
      </c>
      <c r="S173" s="128"/>
      <c r="T173" s="99"/>
      <c r="U173" s="99"/>
      <c r="V173" s="99"/>
      <c r="W173" s="99"/>
      <c r="X173" s="99"/>
      <c r="Y173" s="99"/>
      <c r="Z173" s="99"/>
      <c r="AA173" s="100"/>
      <c r="AB173" s="100"/>
      <c r="AC173" s="101"/>
      <c r="AD173" s="101"/>
      <c r="AE173" s="101"/>
    </row>
    <row r="174" spans="1:31" s="102" customFormat="1" ht="13.5" hidden="1" x14ac:dyDescent="0.35">
      <c r="A174" s="198"/>
      <c r="B174" s="198"/>
      <c r="C174" s="198"/>
      <c r="D174" s="198"/>
      <c r="E174" s="198"/>
      <c r="F174" s="198"/>
      <c r="G174" s="198"/>
      <c r="H174" s="198"/>
      <c r="I174" s="128"/>
      <c r="J174" s="128"/>
      <c r="K174" s="128"/>
      <c r="L174" s="128"/>
      <c r="M174" s="128"/>
      <c r="N174" s="128"/>
      <c r="O174" s="128">
        <f t="shared" si="47"/>
        <v>121</v>
      </c>
      <c r="P174" s="128"/>
      <c r="Q174" s="128" t="s">
        <v>144</v>
      </c>
      <c r="R174" s="128">
        <v>5</v>
      </c>
      <c r="S174" s="128"/>
      <c r="T174" s="99"/>
      <c r="U174" s="99"/>
      <c r="V174" s="99"/>
      <c r="W174" s="99"/>
      <c r="X174" s="99"/>
      <c r="Y174" s="99"/>
      <c r="Z174" s="99"/>
      <c r="AA174" s="100"/>
      <c r="AB174" s="100"/>
      <c r="AC174" s="101"/>
      <c r="AD174" s="101"/>
      <c r="AE174" s="101"/>
    </row>
    <row r="175" spans="1:31" s="102" customFormat="1" ht="13.5" hidden="1" x14ac:dyDescent="0.35">
      <c r="A175" s="198"/>
      <c r="B175" s="198"/>
      <c r="C175" s="198"/>
      <c r="D175" s="198"/>
      <c r="E175" s="198"/>
      <c r="F175" s="198"/>
      <c r="G175" s="198"/>
      <c r="H175" s="198"/>
      <c r="I175" s="128"/>
      <c r="J175" s="128"/>
      <c r="K175" s="128"/>
      <c r="L175" s="128"/>
      <c r="M175" s="128"/>
      <c r="N175" s="128"/>
      <c r="O175" s="128">
        <f t="shared" si="47"/>
        <v>122</v>
      </c>
      <c r="P175" s="128"/>
      <c r="Q175" s="128" t="s">
        <v>145</v>
      </c>
      <c r="R175" s="128">
        <v>2</v>
      </c>
      <c r="S175" s="128"/>
      <c r="T175" s="99"/>
      <c r="U175" s="99"/>
      <c r="V175" s="99"/>
      <c r="W175" s="99"/>
      <c r="X175" s="99"/>
      <c r="Y175" s="99"/>
      <c r="Z175" s="99"/>
      <c r="AA175" s="100"/>
      <c r="AB175" s="100"/>
      <c r="AC175" s="101"/>
      <c r="AD175" s="101"/>
      <c r="AE175" s="101"/>
    </row>
    <row r="176" spans="1:31" s="102" customFormat="1" ht="13.5" hidden="1" x14ac:dyDescent="0.35">
      <c r="A176" s="198"/>
      <c r="B176" s="198"/>
      <c r="C176" s="198"/>
      <c r="D176" s="198"/>
      <c r="E176" s="198"/>
      <c r="F176" s="198"/>
      <c r="G176" s="198"/>
      <c r="H176" s="198"/>
      <c r="I176" s="128"/>
      <c r="J176" s="128"/>
      <c r="K176" s="128"/>
      <c r="L176" s="128"/>
      <c r="M176" s="128"/>
      <c r="N176" s="128"/>
      <c r="O176" s="128">
        <f t="shared" si="47"/>
        <v>123</v>
      </c>
      <c r="P176" s="128"/>
      <c r="Q176" s="128" t="s">
        <v>146</v>
      </c>
      <c r="R176" s="128">
        <v>4</v>
      </c>
      <c r="S176" s="128"/>
      <c r="T176" s="99"/>
      <c r="U176" s="99"/>
      <c r="V176" s="99"/>
      <c r="W176" s="99"/>
      <c r="X176" s="99"/>
      <c r="Y176" s="99"/>
      <c r="Z176" s="99"/>
      <c r="AA176" s="100"/>
      <c r="AB176" s="100"/>
      <c r="AC176" s="101"/>
      <c r="AD176" s="101"/>
      <c r="AE176" s="101"/>
    </row>
    <row r="177" spans="1:31" s="102" customFormat="1" ht="13.5" hidden="1" x14ac:dyDescent="0.35">
      <c r="A177" s="198"/>
      <c r="B177" s="198"/>
      <c r="C177" s="198"/>
      <c r="D177" s="198"/>
      <c r="E177" s="198"/>
      <c r="F177" s="198"/>
      <c r="G177" s="198"/>
      <c r="H177" s="198"/>
      <c r="I177" s="128"/>
      <c r="J177" s="128"/>
      <c r="K177" s="128"/>
      <c r="L177" s="128"/>
      <c r="M177" s="128"/>
      <c r="N177" s="128"/>
      <c r="O177" s="128">
        <f t="shared" si="47"/>
        <v>124</v>
      </c>
      <c r="P177" s="128"/>
      <c r="Q177" s="128" t="s">
        <v>147</v>
      </c>
      <c r="R177" s="128">
        <v>5</v>
      </c>
      <c r="S177" s="128"/>
      <c r="T177" s="99"/>
      <c r="U177" s="99"/>
      <c r="V177" s="99"/>
      <c r="W177" s="99"/>
      <c r="X177" s="99"/>
      <c r="Y177" s="99"/>
      <c r="Z177" s="99"/>
      <c r="AA177" s="100"/>
      <c r="AB177" s="100"/>
      <c r="AC177" s="101"/>
      <c r="AD177" s="101"/>
      <c r="AE177" s="101"/>
    </row>
    <row r="178" spans="1:31" s="102" customFormat="1" ht="13.5" hidden="1" x14ac:dyDescent="0.35">
      <c r="A178" s="198"/>
      <c r="B178" s="198"/>
      <c r="C178" s="198"/>
      <c r="D178" s="198"/>
      <c r="E178" s="198"/>
      <c r="F178" s="198"/>
      <c r="G178" s="198"/>
      <c r="H178" s="198"/>
      <c r="I178" s="128"/>
      <c r="J178" s="128"/>
      <c r="K178" s="128"/>
      <c r="L178" s="128"/>
      <c r="M178" s="128"/>
      <c r="N178" s="128"/>
      <c r="O178" s="128">
        <f t="shared" si="47"/>
        <v>125</v>
      </c>
      <c r="P178" s="128"/>
      <c r="Q178" s="128" t="s">
        <v>148</v>
      </c>
      <c r="R178" s="128">
        <v>2</v>
      </c>
      <c r="S178" s="128"/>
      <c r="T178" s="99"/>
      <c r="U178" s="99"/>
      <c r="V178" s="99"/>
      <c r="W178" s="99"/>
      <c r="X178" s="99"/>
      <c r="Y178" s="99"/>
      <c r="Z178" s="99"/>
      <c r="AA178" s="100"/>
      <c r="AB178" s="100"/>
      <c r="AC178" s="101"/>
      <c r="AD178" s="101"/>
      <c r="AE178" s="101"/>
    </row>
    <row r="179" spans="1:31" s="102" customFormat="1" ht="13.5" hidden="1" x14ac:dyDescent="0.35">
      <c r="A179" s="198"/>
      <c r="B179" s="198"/>
      <c r="C179" s="198"/>
      <c r="D179" s="198"/>
      <c r="E179" s="198"/>
      <c r="F179" s="198"/>
      <c r="G179" s="198"/>
      <c r="H179" s="198"/>
      <c r="I179" s="128"/>
      <c r="J179" s="128"/>
      <c r="K179" s="128"/>
      <c r="L179" s="128"/>
      <c r="M179" s="128"/>
      <c r="N179" s="128"/>
      <c r="O179" s="128">
        <f t="shared" si="47"/>
        <v>126</v>
      </c>
      <c r="P179" s="128"/>
      <c r="Q179" s="128" t="s">
        <v>149</v>
      </c>
      <c r="R179" s="128">
        <v>5</v>
      </c>
      <c r="S179" s="128"/>
      <c r="T179" s="99"/>
      <c r="U179" s="99"/>
      <c r="V179" s="99"/>
      <c r="W179" s="99"/>
      <c r="X179" s="99"/>
      <c r="Y179" s="99"/>
      <c r="Z179" s="99"/>
      <c r="AA179" s="100"/>
      <c r="AB179" s="100"/>
      <c r="AC179" s="101"/>
      <c r="AD179" s="101"/>
      <c r="AE179" s="101"/>
    </row>
    <row r="180" spans="1:31" s="102" customFormat="1" ht="13.5" hidden="1" x14ac:dyDescent="0.35">
      <c r="A180" s="198"/>
      <c r="B180" s="198"/>
      <c r="C180" s="198"/>
      <c r="D180" s="198"/>
      <c r="E180" s="198"/>
      <c r="F180" s="198"/>
      <c r="G180" s="198"/>
      <c r="H180" s="198"/>
      <c r="I180" s="128"/>
      <c r="J180" s="128"/>
      <c r="K180" s="128"/>
      <c r="L180" s="128"/>
      <c r="M180" s="128"/>
      <c r="N180" s="128"/>
      <c r="O180" s="128">
        <f t="shared" si="47"/>
        <v>127</v>
      </c>
      <c r="P180" s="128"/>
      <c r="Q180" s="128" t="s">
        <v>150</v>
      </c>
      <c r="R180" s="128">
        <v>5</v>
      </c>
      <c r="S180" s="128"/>
      <c r="T180" s="99"/>
      <c r="U180" s="99"/>
      <c r="V180" s="99"/>
      <c r="W180" s="99"/>
      <c r="X180" s="99"/>
      <c r="Y180" s="99"/>
      <c r="Z180" s="99"/>
      <c r="AA180" s="100"/>
      <c r="AB180" s="100"/>
      <c r="AC180" s="101"/>
      <c r="AD180" s="101"/>
      <c r="AE180" s="101"/>
    </row>
    <row r="181" spans="1:31" s="102" customFormat="1" ht="13.5" hidden="1" x14ac:dyDescent="0.35">
      <c r="A181" s="198"/>
      <c r="B181" s="198"/>
      <c r="C181" s="198"/>
      <c r="D181" s="198"/>
      <c r="E181" s="198"/>
      <c r="F181" s="198"/>
      <c r="G181" s="198"/>
      <c r="H181" s="198"/>
      <c r="I181" s="128"/>
      <c r="J181" s="128"/>
      <c r="K181" s="128"/>
      <c r="L181" s="128"/>
      <c r="M181" s="128"/>
      <c r="N181" s="128"/>
      <c r="O181" s="128">
        <f t="shared" si="47"/>
        <v>128</v>
      </c>
      <c r="P181" s="128"/>
      <c r="Q181" s="128" t="s">
        <v>151</v>
      </c>
      <c r="R181" s="128">
        <v>5</v>
      </c>
      <c r="S181" s="128"/>
      <c r="T181" s="99"/>
      <c r="U181" s="99"/>
      <c r="V181" s="99"/>
      <c r="W181" s="99"/>
      <c r="X181" s="99"/>
      <c r="Y181" s="99"/>
      <c r="Z181" s="99"/>
      <c r="AA181" s="100"/>
      <c r="AB181" s="100"/>
      <c r="AC181" s="101"/>
      <c r="AD181" s="101"/>
      <c r="AE181" s="101"/>
    </row>
    <row r="182" spans="1:31" s="102" customFormat="1" ht="13.5" hidden="1" x14ac:dyDescent="0.35">
      <c r="A182" s="198"/>
      <c r="B182" s="198"/>
      <c r="C182" s="198"/>
      <c r="D182" s="198"/>
      <c r="E182" s="198"/>
      <c r="F182" s="198"/>
      <c r="G182" s="198"/>
      <c r="H182" s="198"/>
      <c r="I182" s="128"/>
      <c r="J182" s="128"/>
      <c r="K182" s="128"/>
      <c r="L182" s="128"/>
      <c r="M182" s="128"/>
      <c r="N182" s="128"/>
      <c r="O182" s="128">
        <f t="shared" si="47"/>
        <v>129</v>
      </c>
      <c r="P182" s="128"/>
      <c r="Q182" s="128" t="s">
        <v>152</v>
      </c>
      <c r="R182" s="128">
        <v>2</v>
      </c>
      <c r="S182" s="128"/>
      <c r="T182" s="99"/>
      <c r="U182" s="99"/>
      <c r="V182" s="99"/>
      <c r="W182" s="99"/>
      <c r="X182" s="99"/>
      <c r="Y182" s="99"/>
      <c r="Z182" s="99"/>
      <c r="AA182" s="100"/>
      <c r="AB182" s="100"/>
      <c r="AC182" s="101"/>
      <c r="AD182" s="101"/>
      <c r="AE182" s="101"/>
    </row>
    <row r="183" spans="1:31" s="102" customFormat="1" ht="13.5" hidden="1" x14ac:dyDescent="0.35">
      <c r="A183" s="198"/>
      <c r="B183" s="198"/>
      <c r="C183" s="198"/>
      <c r="D183" s="198"/>
      <c r="E183" s="198"/>
      <c r="F183" s="198"/>
      <c r="G183" s="198"/>
      <c r="H183" s="198"/>
      <c r="I183" s="128"/>
      <c r="J183" s="128"/>
      <c r="K183" s="128"/>
      <c r="L183" s="128"/>
      <c r="M183" s="128"/>
      <c r="N183" s="128"/>
      <c r="O183" s="128">
        <f t="shared" ref="O183:O214" si="48">1+O182</f>
        <v>130</v>
      </c>
      <c r="P183" s="128"/>
      <c r="Q183" s="128" t="s">
        <v>153</v>
      </c>
      <c r="R183" s="128">
        <v>5</v>
      </c>
      <c r="S183" s="128"/>
      <c r="T183" s="99"/>
      <c r="U183" s="99"/>
      <c r="V183" s="99"/>
      <c r="W183" s="99"/>
      <c r="X183" s="99"/>
      <c r="Y183" s="99"/>
      <c r="Z183" s="99"/>
      <c r="AA183" s="100"/>
      <c r="AB183" s="100"/>
      <c r="AC183" s="101"/>
      <c r="AD183" s="101"/>
      <c r="AE183" s="101"/>
    </row>
    <row r="184" spans="1:31" s="102" customFormat="1" ht="13.5" hidden="1" x14ac:dyDescent="0.35">
      <c r="A184" s="198"/>
      <c r="B184" s="198"/>
      <c r="C184" s="198"/>
      <c r="D184" s="198"/>
      <c r="E184" s="198"/>
      <c r="F184" s="198"/>
      <c r="G184" s="198"/>
      <c r="H184" s="198"/>
      <c r="I184" s="128"/>
      <c r="J184" s="128"/>
      <c r="K184" s="128"/>
      <c r="L184" s="128"/>
      <c r="M184" s="128"/>
      <c r="N184" s="128"/>
      <c r="O184" s="128">
        <f t="shared" si="48"/>
        <v>131</v>
      </c>
      <c r="P184" s="128"/>
      <c r="Q184" s="128" t="s">
        <v>154</v>
      </c>
      <c r="R184" s="128">
        <v>5</v>
      </c>
      <c r="S184" s="128"/>
      <c r="T184" s="99"/>
      <c r="U184" s="99"/>
      <c r="V184" s="99"/>
      <c r="W184" s="99"/>
      <c r="X184" s="99"/>
      <c r="Y184" s="99"/>
      <c r="Z184" s="99"/>
      <c r="AA184" s="100"/>
      <c r="AB184" s="100"/>
      <c r="AC184" s="101"/>
      <c r="AD184" s="101"/>
      <c r="AE184" s="101"/>
    </row>
    <row r="185" spans="1:31" s="102" customFormat="1" ht="13.5" hidden="1" x14ac:dyDescent="0.35">
      <c r="A185" s="198"/>
      <c r="B185" s="198"/>
      <c r="C185" s="198"/>
      <c r="D185" s="198"/>
      <c r="E185" s="198"/>
      <c r="F185" s="198"/>
      <c r="G185" s="198"/>
      <c r="H185" s="198"/>
      <c r="I185" s="128"/>
      <c r="J185" s="128"/>
      <c r="K185" s="128"/>
      <c r="L185" s="128"/>
      <c r="M185" s="128"/>
      <c r="N185" s="128"/>
      <c r="O185" s="128">
        <f t="shared" si="48"/>
        <v>132</v>
      </c>
      <c r="P185" s="128"/>
      <c r="Q185" s="128" t="s">
        <v>155</v>
      </c>
      <c r="R185" s="128">
        <v>5</v>
      </c>
      <c r="S185" s="128"/>
      <c r="T185" s="99"/>
      <c r="U185" s="99"/>
      <c r="V185" s="99"/>
      <c r="W185" s="99"/>
      <c r="X185" s="99"/>
      <c r="Y185" s="99"/>
      <c r="Z185" s="99"/>
      <c r="AA185" s="100"/>
      <c r="AB185" s="100"/>
      <c r="AC185" s="101"/>
      <c r="AD185" s="101"/>
      <c r="AE185" s="101"/>
    </row>
    <row r="186" spans="1:31" s="102" customFormat="1" ht="13.5" hidden="1" x14ac:dyDescent="0.35">
      <c r="A186" s="198"/>
      <c r="B186" s="198"/>
      <c r="C186" s="198"/>
      <c r="D186" s="198"/>
      <c r="E186" s="198"/>
      <c r="F186" s="198"/>
      <c r="G186" s="198"/>
      <c r="H186" s="198"/>
      <c r="I186" s="128"/>
      <c r="J186" s="128"/>
      <c r="K186" s="128"/>
      <c r="L186" s="128"/>
      <c r="M186" s="128"/>
      <c r="N186" s="128"/>
      <c r="O186" s="128">
        <f t="shared" si="48"/>
        <v>133</v>
      </c>
      <c r="P186" s="128"/>
      <c r="Q186" s="128" t="s">
        <v>156</v>
      </c>
      <c r="R186" s="128">
        <v>5</v>
      </c>
      <c r="S186" s="128"/>
      <c r="T186" s="99"/>
      <c r="U186" s="99"/>
      <c r="V186" s="99"/>
      <c r="W186" s="99"/>
      <c r="X186" s="99"/>
      <c r="Y186" s="99"/>
      <c r="Z186" s="99"/>
      <c r="AA186" s="100"/>
      <c r="AB186" s="100"/>
      <c r="AC186" s="101"/>
      <c r="AD186" s="101"/>
      <c r="AE186" s="101"/>
    </row>
    <row r="187" spans="1:31" s="102" customFormat="1" ht="13.5" hidden="1" x14ac:dyDescent="0.35">
      <c r="A187" s="198"/>
      <c r="B187" s="198"/>
      <c r="C187" s="198"/>
      <c r="D187" s="198"/>
      <c r="E187" s="198"/>
      <c r="F187" s="198"/>
      <c r="G187" s="198"/>
      <c r="H187" s="198"/>
      <c r="I187" s="128"/>
      <c r="J187" s="128"/>
      <c r="K187" s="128"/>
      <c r="L187" s="128"/>
      <c r="M187" s="128"/>
      <c r="N187" s="128"/>
      <c r="O187" s="128">
        <f t="shared" si="48"/>
        <v>134</v>
      </c>
      <c r="P187" s="128"/>
      <c r="Q187" s="128" t="s">
        <v>157</v>
      </c>
      <c r="R187" s="128">
        <v>5</v>
      </c>
      <c r="S187" s="128"/>
      <c r="T187" s="99"/>
      <c r="U187" s="99"/>
      <c r="V187" s="99"/>
      <c r="W187" s="99"/>
      <c r="X187" s="99"/>
      <c r="Y187" s="99"/>
      <c r="Z187" s="99"/>
      <c r="AA187" s="100"/>
      <c r="AB187" s="100"/>
      <c r="AC187" s="101"/>
      <c r="AD187" s="101"/>
      <c r="AE187" s="101"/>
    </row>
    <row r="188" spans="1:31" s="102" customFormat="1" ht="13.5" hidden="1" x14ac:dyDescent="0.35">
      <c r="A188" s="198"/>
      <c r="B188" s="198"/>
      <c r="C188" s="198"/>
      <c r="D188" s="198"/>
      <c r="E188" s="198"/>
      <c r="F188" s="198"/>
      <c r="G188" s="198"/>
      <c r="H188" s="198"/>
      <c r="I188" s="128"/>
      <c r="J188" s="128"/>
      <c r="K188" s="128"/>
      <c r="L188" s="128"/>
      <c r="M188" s="128"/>
      <c r="N188" s="128"/>
      <c r="O188" s="128">
        <f t="shared" si="48"/>
        <v>135</v>
      </c>
      <c r="P188" s="128"/>
      <c r="Q188" s="128" t="s">
        <v>158</v>
      </c>
      <c r="R188" s="128">
        <v>5</v>
      </c>
      <c r="S188" s="128"/>
      <c r="T188" s="99"/>
      <c r="U188" s="99"/>
      <c r="V188" s="99"/>
      <c r="W188" s="99"/>
      <c r="X188" s="99"/>
      <c r="Y188" s="99"/>
      <c r="Z188" s="99"/>
      <c r="AA188" s="100"/>
      <c r="AB188" s="100"/>
      <c r="AC188" s="101"/>
      <c r="AD188" s="101"/>
      <c r="AE188" s="101"/>
    </row>
    <row r="189" spans="1:31" s="102" customFormat="1" ht="13.5" hidden="1" x14ac:dyDescent="0.35">
      <c r="A189" s="198"/>
      <c r="B189" s="198"/>
      <c r="C189" s="198"/>
      <c r="D189" s="198"/>
      <c r="E189" s="198"/>
      <c r="F189" s="198"/>
      <c r="G189" s="198"/>
      <c r="H189" s="198"/>
      <c r="I189" s="128"/>
      <c r="J189" s="128"/>
      <c r="K189" s="128"/>
      <c r="L189" s="128"/>
      <c r="M189" s="128"/>
      <c r="N189" s="128"/>
      <c r="O189" s="128">
        <f t="shared" si="48"/>
        <v>136</v>
      </c>
      <c r="P189" s="128"/>
      <c r="Q189" s="128" t="s">
        <v>159</v>
      </c>
      <c r="R189" s="128">
        <v>5</v>
      </c>
      <c r="S189" s="128"/>
      <c r="T189" s="99"/>
      <c r="U189" s="99"/>
      <c r="V189" s="99"/>
      <c r="W189" s="99"/>
      <c r="X189" s="99"/>
      <c r="Y189" s="99"/>
      <c r="Z189" s="99"/>
      <c r="AA189" s="100"/>
      <c r="AB189" s="100"/>
      <c r="AC189" s="101"/>
      <c r="AD189" s="101"/>
      <c r="AE189" s="101"/>
    </row>
    <row r="190" spans="1:31" s="102" customFormat="1" ht="13.5" hidden="1" x14ac:dyDescent="0.35">
      <c r="A190" s="198"/>
      <c r="B190" s="198"/>
      <c r="C190" s="198"/>
      <c r="D190" s="198"/>
      <c r="E190" s="198"/>
      <c r="F190" s="198"/>
      <c r="G190" s="198"/>
      <c r="H190" s="198"/>
      <c r="I190" s="128"/>
      <c r="J190" s="128"/>
      <c r="K190" s="128"/>
      <c r="L190" s="128"/>
      <c r="M190" s="128"/>
      <c r="N190" s="128"/>
      <c r="O190" s="128">
        <f t="shared" si="48"/>
        <v>137</v>
      </c>
      <c r="P190" s="128"/>
      <c r="Q190" s="128" t="s">
        <v>160</v>
      </c>
      <c r="R190" s="128">
        <v>6</v>
      </c>
      <c r="S190" s="128"/>
      <c r="T190" s="99"/>
      <c r="U190" s="99"/>
      <c r="V190" s="99"/>
      <c r="W190" s="99"/>
      <c r="X190" s="99"/>
      <c r="Y190" s="99"/>
      <c r="Z190" s="99"/>
      <c r="AA190" s="100"/>
      <c r="AB190" s="100"/>
      <c r="AC190" s="101"/>
      <c r="AD190" s="101"/>
      <c r="AE190" s="101"/>
    </row>
    <row r="191" spans="1:31" s="102" customFormat="1" ht="13.5" hidden="1" x14ac:dyDescent="0.35">
      <c r="A191" s="198"/>
      <c r="B191" s="198"/>
      <c r="C191" s="198"/>
      <c r="D191" s="198"/>
      <c r="E191" s="198"/>
      <c r="F191" s="198"/>
      <c r="G191" s="198"/>
      <c r="H191" s="198"/>
      <c r="I191" s="128"/>
      <c r="J191" s="128"/>
      <c r="K191" s="128"/>
      <c r="L191" s="128"/>
      <c r="M191" s="128"/>
      <c r="N191" s="128"/>
      <c r="O191" s="128">
        <f t="shared" si="48"/>
        <v>138</v>
      </c>
      <c r="P191" s="128"/>
      <c r="Q191" s="128" t="s">
        <v>161</v>
      </c>
      <c r="R191" s="128">
        <v>5</v>
      </c>
      <c r="S191" s="128"/>
      <c r="T191" s="99"/>
      <c r="U191" s="99"/>
      <c r="V191" s="99"/>
      <c r="W191" s="99"/>
      <c r="X191" s="99"/>
      <c r="Y191" s="99"/>
      <c r="Z191" s="99"/>
      <c r="AA191" s="100"/>
      <c r="AB191" s="100"/>
      <c r="AC191" s="101"/>
      <c r="AD191" s="101"/>
      <c r="AE191" s="101"/>
    </row>
    <row r="192" spans="1:31" s="102" customFormat="1" ht="13.5" hidden="1" x14ac:dyDescent="0.35">
      <c r="A192" s="198"/>
      <c r="B192" s="198"/>
      <c r="C192" s="198"/>
      <c r="D192" s="198"/>
      <c r="E192" s="198"/>
      <c r="F192" s="198"/>
      <c r="G192" s="198"/>
      <c r="H192" s="198"/>
      <c r="I192" s="128"/>
      <c r="J192" s="128"/>
      <c r="K192" s="128"/>
      <c r="L192" s="128"/>
      <c r="M192" s="128"/>
      <c r="N192" s="128"/>
      <c r="O192" s="128">
        <f t="shared" si="48"/>
        <v>139</v>
      </c>
      <c r="P192" s="128"/>
      <c r="Q192" s="128" t="s">
        <v>162</v>
      </c>
      <c r="R192" s="128">
        <v>5</v>
      </c>
      <c r="S192" s="128"/>
      <c r="T192" s="99"/>
      <c r="U192" s="99"/>
      <c r="V192" s="99"/>
      <c r="W192" s="99"/>
      <c r="X192" s="99"/>
      <c r="Y192" s="99"/>
      <c r="Z192" s="99"/>
      <c r="AA192" s="100"/>
      <c r="AB192" s="100"/>
      <c r="AC192" s="101"/>
      <c r="AD192" s="101"/>
      <c r="AE192" s="101"/>
    </row>
    <row r="193" spans="1:31" s="102" customFormat="1" ht="13.5" hidden="1" x14ac:dyDescent="0.35">
      <c r="A193" s="198"/>
      <c r="B193" s="198"/>
      <c r="C193" s="198"/>
      <c r="D193" s="198"/>
      <c r="E193" s="198"/>
      <c r="F193" s="198"/>
      <c r="G193" s="198"/>
      <c r="H193" s="198"/>
      <c r="I193" s="128"/>
      <c r="J193" s="128"/>
      <c r="K193" s="128"/>
      <c r="L193" s="128"/>
      <c r="M193" s="128"/>
      <c r="N193" s="128"/>
      <c r="O193" s="128">
        <f t="shared" si="48"/>
        <v>140</v>
      </c>
      <c r="P193" s="128"/>
      <c r="Q193" s="128" t="s">
        <v>163</v>
      </c>
      <c r="R193" s="128">
        <v>5</v>
      </c>
      <c r="S193" s="128"/>
      <c r="T193" s="99"/>
      <c r="U193" s="99"/>
      <c r="V193" s="99"/>
      <c r="W193" s="99"/>
      <c r="X193" s="99"/>
      <c r="Y193" s="99"/>
      <c r="Z193" s="99"/>
      <c r="AA193" s="100"/>
      <c r="AB193" s="100"/>
      <c r="AC193" s="101"/>
      <c r="AD193" s="101"/>
      <c r="AE193" s="101"/>
    </row>
    <row r="194" spans="1:31" s="102" customFormat="1" ht="13.5" hidden="1" x14ac:dyDescent="0.35">
      <c r="A194" s="198"/>
      <c r="B194" s="198"/>
      <c r="C194" s="198"/>
      <c r="D194" s="198"/>
      <c r="E194" s="198"/>
      <c r="F194" s="198"/>
      <c r="G194" s="198"/>
      <c r="H194" s="198"/>
      <c r="I194" s="128"/>
      <c r="J194" s="128"/>
      <c r="K194" s="128"/>
      <c r="L194" s="128"/>
      <c r="M194" s="128"/>
      <c r="N194" s="128"/>
      <c r="O194" s="128">
        <f t="shared" si="48"/>
        <v>141</v>
      </c>
      <c r="P194" s="128"/>
      <c r="Q194" s="128" t="s">
        <v>164</v>
      </c>
      <c r="R194" s="128">
        <v>5</v>
      </c>
      <c r="S194" s="128"/>
      <c r="T194" s="99"/>
      <c r="U194" s="99"/>
      <c r="V194" s="99"/>
      <c r="W194" s="99"/>
      <c r="X194" s="99"/>
      <c r="Y194" s="99"/>
      <c r="Z194" s="99"/>
      <c r="AA194" s="100"/>
      <c r="AB194" s="100"/>
      <c r="AC194" s="101"/>
      <c r="AD194" s="101"/>
      <c r="AE194" s="101"/>
    </row>
    <row r="195" spans="1:31" s="102" customFormat="1" ht="13.5" hidden="1" x14ac:dyDescent="0.35">
      <c r="A195" s="198"/>
      <c r="B195" s="198"/>
      <c r="C195" s="198"/>
      <c r="D195" s="198"/>
      <c r="E195" s="198"/>
      <c r="F195" s="198"/>
      <c r="G195" s="198"/>
      <c r="H195" s="198"/>
      <c r="I195" s="128"/>
      <c r="J195" s="128"/>
      <c r="K195" s="128"/>
      <c r="L195" s="128"/>
      <c r="M195" s="128"/>
      <c r="N195" s="128"/>
      <c r="O195" s="128">
        <f t="shared" si="48"/>
        <v>142</v>
      </c>
      <c r="P195" s="128"/>
      <c r="Q195" s="128" t="s">
        <v>165</v>
      </c>
      <c r="R195" s="128">
        <v>5</v>
      </c>
      <c r="S195" s="128"/>
      <c r="T195" s="99"/>
      <c r="U195" s="99"/>
      <c r="V195" s="99"/>
      <c r="W195" s="99"/>
      <c r="X195" s="99"/>
      <c r="Y195" s="99"/>
      <c r="Z195" s="99"/>
      <c r="AA195" s="100"/>
      <c r="AB195" s="100"/>
      <c r="AC195" s="101"/>
      <c r="AD195" s="101"/>
      <c r="AE195" s="101"/>
    </row>
    <row r="196" spans="1:31" s="102" customFormat="1" ht="13.5" hidden="1" x14ac:dyDescent="0.35">
      <c r="A196" s="198"/>
      <c r="B196" s="198"/>
      <c r="C196" s="198"/>
      <c r="D196" s="198"/>
      <c r="E196" s="198"/>
      <c r="F196" s="198"/>
      <c r="G196" s="198"/>
      <c r="H196" s="198"/>
      <c r="I196" s="128"/>
      <c r="J196" s="128"/>
      <c r="K196" s="128"/>
      <c r="L196" s="128"/>
      <c r="M196" s="128"/>
      <c r="N196" s="128"/>
      <c r="O196" s="128">
        <f t="shared" si="48"/>
        <v>143</v>
      </c>
      <c r="P196" s="128"/>
      <c r="Q196" s="128" t="s">
        <v>166</v>
      </c>
      <c r="R196" s="128">
        <v>5</v>
      </c>
      <c r="S196" s="128"/>
      <c r="T196" s="99"/>
      <c r="U196" s="99"/>
      <c r="V196" s="99"/>
      <c r="W196" s="99"/>
      <c r="X196" s="99"/>
      <c r="Y196" s="99"/>
      <c r="Z196" s="99"/>
      <c r="AA196" s="100"/>
      <c r="AB196" s="100"/>
      <c r="AC196" s="101"/>
      <c r="AD196" s="101"/>
      <c r="AE196" s="101"/>
    </row>
    <row r="197" spans="1:31" s="102" customFormat="1" ht="13.5" hidden="1" x14ac:dyDescent="0.35">
      <c r="A197" s="198"/>
      <c r="B197" s="198"/>
      <c r="C197" s="198"/>
      <c r="D197" s="198"/>
      <c r="E197" s="198"/>
      <c r="F197" s="198"/>
      <c r="G197" s="198"/>
      <c r="H197" s="198"/>
      <c r="I197" s="128"/>
      <c r="J197" s="128"/>
      <c r="K197" s="128"/>
      <c r="L197" s="128"/>
      <c r="M197" s="128"/>
      <c r="N197" s="128"/>
      <c r="O197" s="128">
        <f t="shared" si="48"/>
        <v>144</v>
      </c>
      <c r="P197" s="128"/>
      <c r="Q197" s="128" t="s">
        <v>167</v>
      </c>
      <c r="R197" s="128">
        <v>5</v>
      </c>
      <c r="S197" s="128"/>
      <c r="T197" s="99"/>
      <c r="U197" s="99"/>
      <c r="V197" s="99"/>
      <c r="W197" s="99"/>
      <c r="X197" s="99"/>
      <c r="Y197" s="99"/>
      <c r="Z197" s="99"/>
      <c r="AA197" s="100"/>
      <c r="AB197" s="100"/>
      <c r="AC197" s="101"/>
      <c r="AD197" s="101"/>
      <c r="AE197" s="101"/>
    </row>
    <row r="198" spans="1:31" s="102" customFormat="1" ht="13.5" hidden="1" x14ac:dyDescent="0.35">
      <c r="A198" s="198"/>
      <c r="B198" s="198"/>
      <c r="C198" s="198"/>
      <c r="D198" s="198"/>
      <c r="E198" s="198"/>
      <c r="F198" s="198"/>
      <c r="G198" s="198"/>
      <c r="H198" s="198"/>
      <c r="I198" s="128"/>
      <c r="J198" s="128"/>
      <c r="K198" s="128"/>
      <c r="L198" s="128"/>
      <c r="M198" s="128"/>
      <c r="N198" s="128"/>
      <c r="O198" s="128">
        <f t="shared" si="48"/>
        <v>145</v>
      </c>
      <c r="P198" s="128"/>
      <c r="Q198" s="128" t="s">
        <v>168</v>
      </c>
      <c r="R198" s="128">
        <v>5</v>
      </c>
      <c r="S198" s="128"/>
      <c r="T198" s="99"/>
      <c r="U198" s="99"/>
      <c r="V198" s="99"/>
      <c r="W198" s="99"/>
      <c r="X198" s="99"/>
      <c r="Y198" s="99"/>
      <c r="Z198" s="99"/>
      <c r="AA198" s="100"/>
      <c r="AB198" s="100"/>
      <c r="AC198" s="101"/>
      <c r="AD198" s="101"/>
      <c r="AE198" s="101"/>
    </row>
    <row r="199" spans="1:31" s="102" customFormat="1" ht="13.5" hidden="1" x14ac:dyDescent="0.35">
      <c r="A199" s="198"/>
      <c r="B199" s="198"/>
      <c r="C199" s="198"/>
      <c r="D199" s="198"/>
      <c r="E199" s="198"/>
      <c r="F199" s="198"/>
      <c r="G199" s="198"/>
      <c r="H199" s="198"/>
      <c r="I199" s="128"/>
      <c r="J199" s="128"/>
      <c r="K199" s="128"/>
      <c r="L199" s="128"/>
      <c r="M199" s="128"/>
      <c r="N199" s="128"/>
      <c r="O199" s="128">
        <f t="shared" si="48"/>
        <v>146</v>
      </c>
      <c r="P199" s="128"/>
      <c r="Q199" s="128" t="s">
        <v>169</v>
      </c>
      <c r="R199" s="128">
        <v>5</v>
      </c>
      <c r="S199" s="128"/>
      <c r="T199" s="99"/>
      <c r="U199" s="99"/>
      <c r="V199" s="99"/>
      <c r="W199" s="99"/>
      <c r="X199" s="99"/>
      <c r="Y199" s="99"/>
      <c r="Z199" s="99"/>
      <c r="AA199" s="100"/>
      <c r="AB199" s="100"/>
      <c r="AC199" s="101"/>
      <c r="AD199" s="101"/>
      <c r="AE199" s="101"/>
    </row>
    <row r="200" spans="1:31" s="102" customFormat="1" ht="13.5" hidden="1" x14ac:dyDescent="0.35">
      <c r="A200" s="198"/>
      <c r="B200" s="198"/>
      <c r="C200" s="198"/>
      <c r="D200" s="198"/>
      <c r="E200" s="198"/>
      <c r="F200" s="198"/>
      <c r="G200" s="198"/>
      <c r="H200" s="198"/>
      <c r="I200" s="128"/>
      <c r="J200" s="128"/>
      <c r="K200" s="128"/>
      <c r="L200" s="128"/>
      <c r="M200" s="128"/>
      <c r="N200" s="128"/>
      <c r="O200" s="128">
        <f t="shared" si="48"/>
        <v>147</v>
      </c>
      <c r="P200" s="128"/>
      <c r="Q200" s="128" t="s">
        <v>170</v>
      </c>
      <c r="R200" s="128">
        <v>5</v>
      </c>
      <c r="S200" s="128"/>
      <c r="T200" s="99"/>
      <c r="U200" s="99"/>
      <c r="V200" s="99"/>
      <c r="W200" s="99"/>
      <c r="X200" s="99"/>
      <c r="Y200" s="99"/>
      <c r="Z200" s="99"/>
      <c r="AA200" s="100"/>
      <c r="AB200" s="100"/>
      <c r="AC200" s="101"/>
      <c r="AD200" s="101"/>
      <c r="AE200" s="101"/>
    </row>
    <row r="201" spans="1:31" hidden="1" x14ac:dyDescent="0.45">
      <c r="A201" s="198"/>
      <c r="B201" s="198"/>
      <c r="C201" s="198"/>
      <c r="D201" s="198"/>
      <c r="E201" s="198"/>
      <c r="F201" s="198"/>
      <c r="G201" s="198"/>
      <c r="H201" s="198"/>
      <c r="O201" s="128">
        <f t="shared" si="48"/>
        <v>148</v>
      </c>
      <c r="Q201" s="128" t="s">
        <v>171</v>
      </c>
      <c r="R201" s="128">
        <v>5</v>
      </c>
    </row>
    <row r="202" spans="1:31" hidden="1" x14ac:dyDescent="0.45">
      <c r="A202" s="198"/>
      <c r="B202" s="198"/>
      <c r="C202" s="198"/>
      <c r="D202" s="198"/>
      <c r="E202" s="198"/>
      <c r="F202" s="198"/>
      <c r="G202" s="198"/>
      <c r="H202" s="198"/>
      <c r="O202" s="128">
        <f t="shared" si="48"/>
        <v>149</v>
      </c>
      <c r="Q202" s="128" t="s">
        <v>172</v>
      </c>
      <c r="R202" s="128">
        <v>5</v>
      </c>
    </row>
    <row r="203" spans="1:31" hidden="1" x14ac:dyDescent="0.45">
      <c r="A203" s="198"/>
      <c r="B203" s="198"/>
      <c r="C203" s="198"/>
      <c r="D203" s="198"/>
      <c r="E203" s="198"/>
      <c r="F203" s="198"/>
      <c r="G203" s="198"/>
      <c r="H203" s="198"/>
      <c r="O203" s="128">
        <f t="shared" si="48"/>
        <v>150</v>
      </c>
      <c r="Q203" s="128" t="s">
        <v>173</v>
      </c>
      <c r="R203" s="128">
        <v>5</v>
      </c>
    </row>
    <row r="204" spans="1:31" hidden="1" x14ac:dyDescent="0.45">
      <c r="A204" s="198"/>
      <c r="B204" s="198"/>
      <c r="C204" s="198"/>
      <c r="D204" s="198"/>
      <c r="E204" s="198"/>
      <c r="F204" s="198"/>
      <c r="G204" s="198"/>
      <c r="H204" s="198"/>
      <c r="O204" s="128">
        <f t="shared" si="48"/>
        <v>151</v>
      </c>
      <c r="Q204" s="128" t="s">
        <v>174</v>
      </c>
      <c r="R204" s="128">
        <v>5</v>
      </c>
    </row>
    <row r="205" spans="1:31" hidden="1" x14ac:dyDescent="0.45">
      <c r="A205" s="198"/>
      <c r="B205" s="198"/>
      <c r="C205" s="198"/>
      <c r="D205" s="198"/>
      <c r="E205" s="198"/>
      <c r="F205" s="198"/>
      <c r="G205" s="198"/>
      <c r="H205" s="198"/>
      <c r="O205" s="128">
        <f t="shared" si="48"/>
        <v>152</v>
      </c>
      <c r="Q205" s="128" t="s">
        <v>175</v>
      </c>
      <c r="R205" s="128">
        <v>5</v>
      </c>
    </row>
    <row r="206" spans="1:31" hidden="1" x14ac:dyDescent="0.45">
      <c r="A206" s="198"/>
      <c r="B206" s="198"/>
      <c r="C206" s="198"/>
      <c r="D206" s="198"/>
      <c r="E206" s="198"/>
      <c r="F206" s="198"/>
      <c r="G206" s="198"/>
      <c r="H206" s="198"/>
      <c r="O206" s="128">
        <f t="shared" si="48"/>
        <v>153</v>
      </c>
      <c r="Q206" s="128" t="s">
        <v>176</v>
      </c>
      <c r="R206" s="128">
        <v>5</v>
      </c>
    </row>
    <row r="207" spans="1:31" hidden="1" x14ac:dyDescent="0.45">
      <c r="A207" s="198"/>
      <c r="B207" s="198"/>
      <c r="C207" s="198"/>
      <c r="D207" s="198"/>
      <c r="E207" s="198"/>
      <c r="F207" s="198"/>
      <c r="G207" s="198"/>
      <c r="H207" s="198"/>
      <c r="O207" s="128">
        <f t="shared" si="48"/>
        <v>154</v>
      </c>
      <c r="Q207" s="128" t="s">
        <v>177</v>
      </c>
      <c r="R207" s="128">
        <v>1</v>
      </c>
    </row>
    <row r="208" spans="1:31" hidden="1" x14ac:dyDescent="0.45">
      <c r="A208" s="198"/>
      <c r="B208" s="198"/>
      <c r="C208" s="198"/>
      <c r="D208" s="198"/>
      <c r="E208" s="198"/>
      <c r="F208" s="198"/>
      <c r="G208" s="198"/>
      <c r="H208" s="198"/>
      <c r="O208" s="128">
        <f t="shared" si="48"/>
        <v>155</v>
      </c>
      <c r="Q208" s="128" t="s">
        <v>178</v>
      </c>
      <c r="R208" s="128">
        <v>5</v>
      </c>
    </row>
    <row r="209" spans="1:18" hidden="1" x14ac:dyDescent="0.45">
      <c r="A209" s="198"/>
      <c r="B209" s="198"/>
      <c r="C209" s="198"/>
      <c r="D209" s="198"/>
      <c r="E209" s="198"/>
      <c r="F209" s="198"/>
      <c r="G209" s="198"/>
      <c r="H209" s="198"/>
      <c r="O209" s="128">
        <f t="shared" si="48"/>
        <v>156</v>
      </c>
      <c r="Q209" s="128" t="s">
        <v>179</v>
      </c>
      <c r="R209" s="128">
        <v>5</v>
      </c>
    </row>
    <row r="210" spans="1:18" hidden="1" x14ac:dyDescent="0.45">
      <c r="A210" s="198"/>
      <c r="B210" s="198"/>
      <c r="C210" s="198"/>
      <c r="D210" s="198"/>
      <c r="E210" s="198"/>
      <c r="F210" s="198"/>
      <c r="G210" s="198"/>
      <c r="H210" s="198"/>
      <c r="O210" s="128">
        <f t="shared" si="48"/>
        <v>157</v>
      </c>
      <c r="Q210" s="128" t="s">
        <v>180</v>
      </c>
      <c r="R210" s="128">
        <v>2</v>
      </c>
    </row>
    <row r="211" spans="1:18" hidden="1" x14ac:dyDescent="0.45">
      <c r="A211" s="198"/>
      <c r="B211" s="198"/>
      <c r="C211" s="198"/>
      <c r="D211" s="198"/>
      <c r="E211" s="198"/>
      <c r="F211" s="198"/>
      <c r="G211" s="198"/>
      <c r="H211" s="198"/>
      <c r="O211" s="128">
        <f t="shared" si="48"/>
        <v>158</v>
      </c>
      <c r="Q211" s="128" t="s">
        <v>181</v>
      </c>
      <c r="R211" s="128">
        <v>5</v>
      </c>
    </row>
    <row r="212" spans="1:18" hidden="1" x14ac:dyDescent="0.45">
      <c r="A212" s="198"/>
      <c r="B212" s="198"/>
      <c r="C212" s="198"/>
      <c r="D212" s="198"/>
      <c r="E212" s="198"/>
      <c r="F212" s="198"/>
      <c r="G212" s="198"/>
      <c r="H212" s="198"/>
      <c r="O212" s="128">
        <f t="shared" si="48"/>
        <v>159</v>
      </c>
      <c r="Q212" s="128" t="s">
        <v>182</v>
      </c>
      <c r="R212" s="128">
        <v>5</v>
      </c>
    </row>
    <row r="213" spans="1:18" hidden="1" x14ac:dyDescent="0.45">
      <c r="A213" s="198"/>
      <c r="B213" s="198"/>
      <c r="C213" s="198"/>
      <c r="D213" s="198"/>
      <c r="E213" s="198"/>
      <c r="F213" s="198"/>
      <c r="G213" s="198"/>
      <c r="H213" s="198"/>
      <c r="O213" s="128">
        <f t="shared" si="48"/>
        <v>160</v>
      </c>
      <c r="Q213" s="128" t="s">
        <v>183</v>
      </c>
      <c r="R213" s="128">
        <v>5</v>
      </c>
    </row>
    <row r="214" spans="1:18" hidden="1" x14ac:dyDescent="0.45">
      <c r="A214" s="198"/>
      <c r="B214" s="198"/>
      <c r="C214" s="198"/>
      <c r="D214" s="198"/>
      <c r="E214" s="198"/>
      <c r="F214" s="198"/>
      <c r="G214" s="198"/>
      <c r="H214" s="198"/>
      <c r="O214" s="128">
        <f t="shared" si="48"/>
        <v>161</v>
      </c>
      <c r="Q214" s="128" t="s">
        <v>184</v>
      </c>
      <c r="R214" s="128">
        <v>5</v>
      </c>
    </row>
    <row r="215" spans="1:18" hidden="1" x14ac:dyDescent="0.45">
      <c r="A215" s="198"/>
      <c r="B215" s="198"/>
      <c r="C215" s="198"/>
      <c r="D215" s="198"/>
      <c r="E215" s="198"/>
      <c r="F215" s="198"/>
      <c r="G215" s="198"/>
      <c r="H215" s="198"/>
      <c r="O215" s="128">
        <f t="shared" ref="O215:O240" si="49">1+O214</f>
        <v>162</v>
      </c>
      <c r="Q215" s="128" t="s">
        <v>185</v>
      </c>
      <c r="R215" s="128">
        <v>5</v>
      </c>
    </row>
    <row r="216" spans="1:18" hidden="1" x14ac:dyDescent="0.45">
      <c r="A216" s="198"/>
      <c r="B216" s="198"/>
      <c r="C216" s="198"/>
      <c r="D216" s="198"/>
      <c r="E216" s="198"/>
      <c r="F216" s="198"/>
      <c r="G216" s="198"/>
      <c r="H216" s="198"/>
      <c r="O216" s="128">
        <f t="shared" si="49"/>
        <v>163</v>
      </c>
      <c r="Q216" s="128" t="s">
        <v>186</v>
      </c>
      <c r="R216" s="128">
        <v>5</v>
      </c>
    </row>
    <row r="217" spans="1:18" hidden="1" x14ac:dyDescent="0.45">
      <c r="A217" s="198"/>
      <c r="B217" s="198"/>
      <c r="C217" s="198"/>
      <c r="D217" s="198"/>
      <c r="E217" s="198"/>
      <c r="F217" s="198"/>
      <c r="G217" s="198"/>
      <c r="H217" s="198"/>
      <c r="O217" s="128">
        <f t="shared" si="49"/>
        <v>164</v>
      </c>
      <c r="Q217" s="128" t="s">
        <v>187</v>
      </c>
      <c r="R217" s="128">
        <v>5</v>
      </c>
    </row>
    <row r="218" spans="1:18" hidden="1" x14ac:dyDescent="0.45">
      <c r="A218" s="198"/>
      <c r="B218" s="198"/>
      <c r="C218" s="198"/>
      <c r="D218" s="198"/>
      <c r="E218" s="198"/>
      <c r="F218" s="198"/>
      <c r="G218" s="198"/>
      <c r="H218" s="198"/>
      <c r="O218" s="128">
        <f t="shared" si="49"/>
        <v>165</v>
      </c>
      <c r="Q218" s="128" t="s">
        <v>188</v>
      </c>
      <c r="R218" s="128">
        <v>2</v>
      </c>
    </row>
    <row r="219" spans="1:18" hidden="1" x14ac:dyDescent="0.45">
      <c r="A219" s="198"/>
      <c r="B219" s="198"/>
      <c r="C219" s="198"/>
      <c r="D219" s="198"/>
      <c r="E219" s="198"/>
      <c r="F219" s="198"/>
      <c r="G219" s="198"/>
      <c r="H219" s="198"/>
      <c r="O219" s="128">
        <f t="shared" si="49"/>
        <v>166</v>
      </c>
      <c r="Q219" s="128" t="s">
        <v>189</v>
      </c>
      <c r="R219" s="128">
        <v>5</v>
      </c>
    </row>
    <row r="220" spans="1:18" hidden="1" x14ac:dyDescent="0.45">
      <c r="A220" s="198"/>
      <c r="B220" s="198"/>
      <c r="C220" s="198"/>
      <c r="D220" s="198"/>
      <c r="E220" s="198"/>
      <c r="F220" s="198"/>
      <c r="G220" s="198"/>
      <c r="H220" s="198"/>
      <c r="O220" s="128">
        <f t="shared" si="49"/>
        <v>167</v>
      </c>
      <c r="Q220" s="128" t="s">
        <v>190</v>
      </c>
      <c r="R220" s="128">
        <v>5</v>
      </c>
    </row>
    <row r="221" spans="1:18" hidden="1" x14ac:dyDescent="0.45">
      <c r="A221" s="198"/>
      <c r="B221" s="198"/>
      <c r="C221" s="198"/>
      <c r="D221" s="198"/>
      <c r="E221" s="198"/>
      <c r="F221" s="198"/>
      <c r="G221" s="198"/>
      <c r="H221" s="198"/>
      <c r="O221" s="128">
        <f t="shared" si="49"/>
        <v>168</v>
      </c>
      <c r="Q221" s="128" t="s">
        <v>191</v>
      </c>
      <c r="R221" s="128">
        <v>2</v>
      </c>
    </row>
    <row r="222" spans="1:18" hidden="1" x14ac:dyDescent="0.45">
      <c r="A222" s="198"/>
      <c r="B222" s="198"/>
      <c r="C222" s="198"/>
      <c r="D222" s="198"/>
      <c r="E222" s="198"/>
      <c r="F222" s="198"/>
      <c r="G222" s="198"/>
      <c r="H222" s="198"/>
      <c r="O222" s="128">
        <f t="shared" si="49"/>
        <v>169</v>
      </c>
      <c r="Q222" s="128" t="s">
        <v>192</v>
      </c>
      <c r="R222" s="128">
        <v>5</v>
      </c>
    </row>
    <row r="223" spans="1:18" hidden="1" x14ac:dyDescent="0.45">
      <c r="A223" s="198"/>
      <c r="B223" s="198"/>
      <c r="C223" s="198"/>
      <c r="D223" s="198"/>
      <c r="E223" s="198"/>
      <c r="F223" s="198"/>
      <c r="G223" s="198"/>
      <c r="H223" s="198"/>
      <c r="O223" s="128">
        <f t="shared" si="49"/>
        <v>170</v>
      </c>
      <c r="Q223" s="128" t="s">
        <v>193</v>
      </c>
      <c r="R223" s="128">
        <v>5</v>
      </c>
    </row>
    <row r="224" spans="1:18" hidden="1" x14ac:dyDescent="0.45">
      <c r="A224" s="198"/>
      <c r="B224" s="198"/>
      <c r="C224" s="198"/>
      <c r="D224" s="198"/>
      <c r="E224" s="198"/>
      <c r="F224" s="198"/>
      <c r="G224" s="198"/>
      <c r="H224" s="198"/>
      <c r="O224" s="128">
        <f t="shared" si="49"/>
        <v>171</v>
      </c>
      <c r="Q224" s="128" t="s">
        <v>194</v>
      </c>
      <c r="R224" s="128">
        <v>5</v>
      </c>
    </row>
    <row r="225" spans="1:18" hidden="1" x14ac:dyDescent="0.45">
      <c r="A225" s="198"/>
      <c r="B225" s="198"/>
      <c r="C225" s="198"/>
      <c r="D225" s="198"/>
      <c r="E225" s="198"/>
      <c r="F225" s="198"/>
      <c r="G225" s="198"/>
      <c r="H225" s="198"/>
      <c r="O225" s="128">
        <f t="shared" si="49"/>
        <v>172</v>
      </c>
      <c r="Q225" s="128" t="s">
        <v>195</v>
      </c>
      <c r="R225" s="128">
        <v>5</v>
      </c>
    </row>
    <row r="226" spans="1:18" hidden="1" x14ac:dyDescent="0.45">
      <c r="A226" s="198"/>
      <c r="B226" s="198"/>
      <c r="C226" s="198"/>
      <c r="D226" s="198"/>
      <c r="E226" s="198"/>
      <c r="F226" s="198"/>
      <c r="G226" s="198"/>
      <c r="H226" s="198"/>
      <c r="O226" s="128">
        <f t="shared" si="49"/>
        <v>173</v>
      </c>
      <c r="Q226" s="128" t="s">
        <v>196</v>
      </c>
      <c r="R226" s="128">
        <v>5</v>
      </c>
    </row>
    <row r="227" spans="1:18" hidden="1" x14ac:dyDescent="0.45">
      <c r="A227" s="198"/>
      <c r="B227" s="198"/>
      <c r="C227" s="198"/>
      <c r="D227" s="198"/>
      <c r="E227" s="198"/>
      <c r="F227" s="198"/>
      <c r="G227" s="198"/>
      <c r="H227" s="198"/>
      <c r="O227" s="128">
        <f t="shared" si="49"/>
        <v>174</v>
      </c>
      <c r="Q227" s="128" t="s">
        <v>197</v>
      </c>
      <c r="R227" s="128">
        <v>5</v>
      </c>
    </row>
    <row r="228" spans="1:18" hidden="1" x14ac:dyDescent="0.45">
      <c r="A228" s="198"/>
      <c r="B228" s="198"/>
      <c r="C228" s="198"/>
      <c r="D228" s="198"/>
      <c r="E228" s="198"/>
      <c r="F228" s="198"/>
      <c r="G228" s="198"/>
      <c r="H228" s="198"/>
      <c r="O228" s="128">
        <f t="shared" si="49"/>
        <v>175</v>
      </c>
      <c r="Q228" s="128" t="s">
        <v>198</v>
      </c>
      <c r="R228" s="128">
        <v>5</v>
      </c>
    </row>
    <row r="229" spans="1:18" hidden="1" x14ac:dyDescent="0.45">
      <c r="A229" s="198"/>
      <c r="B229" s="198"/>
      <c r="C229" s="198"/>
      <c r="D229" s="198"/>
      <c r="E229" s="198"/>
      <c r="F229" s="198"/>
      <c r="G229" s="198"/>
      <c r="H229" s="198"/>
      <c r="O229" s="128">
        <f t="shared" si="49"/>
        <v>176</v>
      </c>
      <c r="Q229" s="128" t="s">
        <v>199</v>
      </c>
      <c r="R229" s="128">
        <v>5</v>
      </c>
    </row>
    <row r="230" spans="1:18" hidden="1" x14ac:dyDescent="0.45">
      <c r="O230" s="128">
        <f t="shared" si="49"/>
        <v>177</v>
      </c>
      <c r="Q230" s="128" t="s">
        <v>200</v>
      </c>
      <c r="R230" s="128">
        <v>4</v>
      </c>
    </row>
    <row r="231" spans="1:18" hidden="1" x14ac:dyDescent="0.45">
      <c r="O231" s="128">
        <f t="shared" si="49"/>
        <v>178</v>
      </c>
      <c r="Q231" s="128" t="s">
        <v>201</v>
      </c>
      <c r="R231" s="128">
        <v>3</v>
      </c>
    </row>
    <row r="232" spans="1:18" hidden="1" x14ac:dyDescent="0.45">
      <c r="O232" s="128">
        <f t="shared" si="49"/>
        <v>179</v>
      </c>
      <c r="Q232" s="128" t="s">
        <v>202</v>
      </c>
      <c r="R232" s="128">
        <v>5</v>
      </c>
    </row>
    <row r="233" spans="1:18" hidden="1" x14ac:dyDescent="0.45">
      <c r="O233" s="128">
        <f t="shared" si="49"/>
        <v>180</v>
      </c>
      <c r="Q233" s="128" t="s">
        <v>203</v>
      </c>
      <c r="R233" s="128">
        <v>5</v>
      </c>
    </row>
    <row r="234" spans="1:18" hidden="1" x14ac:dyDescent="0.45">
      <c r="O234" s="128">
        <f t="shared" si="49"/>
        <v>181</v>
      </c>
      <c r="Q234" s="128" t="s">
        <v>204</v>
      </c>
      <c r="R234" s="128">
        <v>5</v>
      </c>
    </row>
    <row r="235" spans="1:18" hidden="1" x14ac:dyDescent="0.45">
      <c r="O235" s="128">
        <f t="shared" si="49"/>
        <v>182</v>
      </c>
      <c r="Q235" s="128" t="s">
        <v>205</v>
      </c>
      <c r="R235" s="128">
        <v>5</v>
      </c>
    </row>
    <row r="236" spans="1:18" hidden="1" x14ac:dyDescent="0.45">
      <c r="O236" s="128">
        <f t="shared" si="49"/>
        <v>183</v>
      </c>
      <c r="Q236" s="128" t="s">
        <v>206</v>
      </c>
      <c r="R236" s="128">
        <v>5</v>
      </c>
    </row>
    <row r="237" spans="1:18" hidden="1" x14ac:dyDescent="0.45">
      <c r="O237" s="128">
        <f t="shared" si="49"/>
        <v>184</v>
      </c>
      <c r="Q237" s="128" t="s">
        <v>207</v>
      </c>
      <c r="R237" s="128">
        <v>5</v>
      </c>
    </row>
    <row r="238" spans="1:18" hidden="1" x14ac:dyDescent="0.45">
      <c r="O238" s="128">
        <f t="shared" si="49"/>
        <v>185</v>
      </c>
      <c r="Q238" s="128" t="s">
        <v>208</v>
      </c>
      <c r="R238" s="128">
        <v>5</v>
      </c>
    </row>
    <row r="239" spans="1:18" hidden="1" x14ac:dyDescent="0.45">
      <c r="O239" s="128">
        <f t="shared" si="49"/>
        <v>186</v>
      </c>
      <c r="Q239" s="128" t="s">
        <v>209</v>
      </c>
      <c r="R239" s="128">
        <v>5</v>
      </c>
    </row>
    <row r="240" spans="1:18" hidden="1" x14ac:dyDescent="0.45">
      <c r="O240" s="128">
        <f t="shared" si="49"/>
        <v>187</v>
      </c>
      <c r="Q240" s="128" t="s">
        <v>210</v>
      </c>
      <c r="R240" s="128">
        <v>5</v>
      </c>
    </row>
    <row r="241" spans="15:15" hidden="1" x14ac:dyDescent="0.45">
      <c r="O241" s="128">
        <f t="shared" ref="O241:O304" si="50">1+O240</f>
        <v>188</v>
      </c>
    </row>
    <row r="242" spans="15:15" hidden="1" x14ac:dyDescent="0.45">
      <c r="O242" s="128">
        <f t="shared" si="50"/>
        <v>189</v>
      </c>
    </row>
    <row r="243" spans="15:15" hidden="1" x14ac:dyDescent="0.45">
      <c r="O243" s="128">
        <f t="shared" si="50"/>
        <v>190</v>
      </c>
    </row>
    <row r="244" spans="15:15" hidden="1" x14ac:dyDescent="0.45">
      <c r="O244" s="128">
        <f t="shared" si="50"/>
        <v>191</v>
      </c>
    </row>
    <row r="245" spans="15:15" hidden="1" x14ac:dyDescent="0.45">
      <c r="O245" s="128">
        <f t="shared" si="50"/>
        <v>192</v>
      </c>
    </row>
    <row r="246" spans="15:15" hidden="1" x14ac:dyDescent="0.45">
      <c r="O246" s="128">
        <f t="shared" si="50"/>
        <v>193</v>
      </c>
    </row>
    <row r="247" spans="15:15" hidden="1" x14ac:dyDescent="0.45">
      <c r="O247" s="128">
        <f t="shared" si="50"/>
        <v>194</v>
      </c>
    </row>
    <row r="248" spans="15:15" hidden="1" x14ac:dyDescent="0.45">
      <c r="O248" s="128">
        <f t="shared" si="50"/>
        <v>195</v>
      </c>
    </row>
    <row r="249" spans="15:15" hidden="1" x14ac:dyDescent="0.45">
      <c r="O249" s="128">
        <f t="shared" si="50"/>
        <v>196</v>
      </c>
    </row>
    <row r="250" spans="15:15" hidden="1" x14ac:dyDescent="0.45">
      <c r="O250" s="128">
        <f t="shared" si="50"/>
        <v>197</v>
      </c>
    </row>
    <row r="251" spans="15:15" hidden="1" x14ac:dyDescent="0.45">
      <c r="O251" s="128">
        <f t="shared" si="50"/>
        <v>198</v>
      </c>
    </row>
    <row r="252" spans="15:15" hidden="1" x14ac:dyDescent="0.45">
      <c r="O252" s="128">
        <f t="shared" si="50"/>
        <v>199</v>
      </c>
    </row>
    <row r="253" spans="15:15" hidden="1" x14ac:dyDescent="0.45">
      <c r="O253" s="128">
        <f t="shared" si="50"/>
        <v>200</v>
      </c>
    </row>
    <row r="254" spans="15:15" hidden="1" x14ac:dyDescent="0.45">
      <c r="O254" s="128">
        <f t="shared" si="50"/>
        <v>201</v>
      </c>
    </row>
    <row r="255" spans="15:15" hidden="1" x14ac:dyDescent="0.45">
      <c r="O255" s="128">
        <f t="shared" si="50"/>
        <v>202</v>
      </c>
    </row>
    <row r="256" spans="15:15" hidden="1" x14ac:dyDescent="0.45">
      <c r="O256" s="128">
        <f t="shared" si="50"/>
        <v>203</v>
      </c>
    </row>
    <row r="257" spans="15:15" hidden="1" x14ac:dyDescent="0.45">
      <c r="O257" s="128">
        <f t="shared" si="50"/>
        <v>204</v>
      </c>
    </row>
    <row r="258" spans="15:15" hidden="1" x14ac:dyDescent="0.45">
      <c r="O258" s="128">
        <f t="shared" si="50"/>
        <v>205</v>
      </c>
    </row>
    <row r="259" spans="15:15" hidden="1" x14ac:dyDescent="0.45">
      <c r="O259" s="128">
        <f t="shared" si="50"/>
        <v>206</v>
      </c>
    </row>
    <row r="260" spans="15:15" hidden="1" x14ac:dyDescent="0.45">
      <c r="O260" s="128">
        <f t="shared" si="50"/>
        <v>207</v>
      </c>
    </row>
    <row r="261" spans="15:15" hidden="1" x14ac:dyDescent="0.45">
      <c r="O261" s="128">
        <f t="shared" si="50"/>
        <v>208</v>
      </c>
    </row>
    <row r="262" spans="15:15" hidden="1" x14ac:dyDescent="0.45">
      <c r="O262" s="128">
        <f t="shared" si="50"/>
        <v>209</v>
      </c>
    </row>
    <row r="263" spans="15:15" hidden="1" x14ac:dyDescent="0.45">
      <c r="O263" s="128">
        <f t="shared" si="50"/>
        <v>210</v>
      </c>
    </row>
    <row r="264" spans="15:15" hidden="1" x14ac:dyDescent="0.45">
      <c r="O264" s="128">
        <f t="shared" si="50"/>
        <v>211</v>
      </c>
    </row>
    <row r="265" spans="15:15" hidden="1" x14ac:dyDescent="0.45">
      <c r="O265" s="128">
        <f t="shared" si="50"/>
        <v>212</v>
      </c>
    </row>
    <row r="266" spans="15:15" hidden="1" x14ac:dyDescent="0.45">
      <c r="O266" s="128">
        <f t="shared" si="50"/>
        <v>213</v>
      </c>
    </row>
    <row r="267" spans="15:15" hidden="1" x14ac:dyDescent="0.45">
      <c r="O267" s="128">
        <f t="shared" si="50"/>
        <v>214</v>
      </c>
    </row>
    <row r="268" spans="15:15" hidden="1" x14ac:dyDescent="0.45">
      <c r="O268" s="128">
        <f t="shared" si="50"/>
        <v>215</v>
      </c>
    </row>
    <row r="269" spans="15:15" hidden="1" x14ac:dyDescent="0.45">
      <c r="O269" s="128">
        <f t="shared" si="50"/>
        <v>216</v>
      </c>
    </row>
    <row r="270" spans="15:15" hidden="1" x14ac:dyDescent="0.45">
      <c r="O270" s="128">
        <f t="shared" si="50"/>
        <v>217</v>
      </c>
    </row>
    <row r="271" spans="15:15" hidden="1" x14ac:dyDescent="0.45">
      <c r="O271" s="128">
        <f t="shared" si="50"/>
        <v>218</v>
      </c>
    </row>
    <row r="272" spans="15:15" hidden="1" x14ac:dyDescent="0.45">
      <c r="O272" s="128">
        <f t="shared" si="50"/>
        <v>219</v>
      </c>
    </row>
    <row r="273" spans="15:15" hidden="1" x14ac:dyDescent="0.45">
      <c r="O273" s="128">
        <f t="shared" si="50"/>
        <v>220</v>
      </c>
    </row>
    <row r="274" spans="15:15" hidden="1" x14ac:dyDescent="0.45">
      <c r="O274" s="128">
        <f t="shared" si="50"/>
        <v>221</v>
      </c>
    </row>
    <row r="275" spans="15:15" hidden="1" x14ac:dyDescent="0.45">
      <c r="O275" s="128">
        <f t="shared" si="50"/>
        <v>222</v>
      </c>
    </row>
    <row r="276" spans="15:15" hidden="1" x14ac:dyDescent="0.45">
      <c r="O276" s="128">
        <f t="shared" si="50"/>
        <v>223</v>
      </c>
    </row>
    <row r="277" spans="15:15" hidden="1" x14ac:dyDescent="0.45">
      <c r="O277" s="128">
        <f t="shared" si="50"/>
        <v>224</v>
      </c>
    </row>
    <row r="278" spans="15:15" hidden="1" x14ac:dyDescent="0.45">
      <c r="O278" s="128">
        <f t="shared" si="50"/>
        <v>225</v>
      </c>
    </row>
    <row r="279" spans="15:15" hidden="1" x14ac:dyDescent="0.45">
      <c r="O279" s="128">
        <f t="shared" si="50"/>
        <v>226</v>
      </c>
    </row>
    <row r="280" spans="15:15" hidden="1" x14ac:dyDescent="0.45">
      <c r="O280" s="128">
        <f t="shared" si="50"/>
        <v>227</v>
      </c>
    </row>
    <row r="281" spans="15:15" hidden="1" x14ac:dyDescent="0.45">
      <c r="O281" s="128">
        <f t="shared" si="50"/>
        <v>228</v>
      </c>
    </row>
    <row r="282" spans="15:15" hidden="1" x14ac:dyDescent="0.45">
      <c r="O282" s="128">
        <f t="shared" si="50"/>
        <v>229</v>
      </c>
    </row>
    <row r="283" spans="15:15" hidden="1" x14ac:dyDescent="0.45">
      <c r="O283" s="128">
        <f t="shared" si="50"/>
        <v>230</v>
      </c>
    </row>
    <row r="284" spans="15:15" hidden="1" x14ac:dyDescent="0.45">
      <c r="O284" s="128">
        <f t="shared" si="50"/>
        <v>231</v>
      </c>
    </row>
    <row r="285" spans="15:15" hidden="1" x14ac:dyDescent="0.45">
      <c r="O285" s="128">
        <f t="shared" si="50"/>
        <v>232</v>
      </c>
    </row>
    <row r="286" spans="15:15" hidden="1" x14ac:dyDescent="0.45">
      <c r="O286" s="128">
        <f t="shared" si="50"/>
        <v>233</v>
      </c>
    </row>
    <row r="287" spans="15:15" hidden="1" x14ac:dyDescent="0.45">
      <c r="O287" s="128">
        <f t="shared" si="50"/>
        <v>234</v>
      </c>
    </row>
    <row r="288" spans="15:15" hidden="1" x14ac:dyDescent="0.45">
      <c r="O288" s="128">
        <f t="shared" si="50"/>
        <v>235</v>
      </c>
    </row>
    <row r="289" spans="15:15" hidden="1" x14ac:dyDescent="0.45">
      <c r="O289" s="128">
        <f t="shared" si="50"/>
        <v>236</v>
      </c>
    </row>
    <row r="290" spans="15:15" hidden="1" x14ac:dyDescent="0.45">
      <c r="O290" s="128">
        <f t="shared" si="50"/>
        <v>237</v>
      </c>
    </row>
    <row r="291" spans="15:15" hidden="1" x14ac:dyDescent="0.45">
      <c r="O291" s="128">
        <f t="shared" si="50"/>
        <v>238</v>
      </c>
    </row>
    <row r="292" spans="15:15" hidden="1" x14ac:dyDescent="0.45">
      <c r="O292" s="128">
        <f t="shared" si="50"/>
        <v>239</v>
      </c>
    </row>
    <row r="293" spans="15:15" hidden="1" x14ac:dyDescent="0.45">
      <c r="O293" s="128">
        <f t="shared" si="50"/>
        <v>240</v>
      </c>
    </row>
    <row r="294" spans="15:15" hidden="1" x14ac:dyDescent="0.45">
      <c r="O294" s="128">
        <f t="shared" si="50"/>
        <v>241</v>
      </c>
    </row>
    <row r="295" spans="15:15" hidden="1" x14ac:dyDescent="0.45">
      <c r="O295" s="128">
        <f t="shared" si="50"/>
        <v>242</v>
      </c>
    </row>
    <row r="296" spans="15:15" hidden="1" x14ac:dyDescent="0.45">
      <c r="O296" s="128">
        <f t="shared" si="50"/>
        <v>243</v>
      </c>
    </row>
    <row r="297" spans="15:15" hidden="1" x14ac:dyDescent="0.45">
      <c r="O297" s="128">
        <f t="shared" si="50"/>
        <v>244</v>
      </c>
    </row>
    <row r="298" spans="15:15" hidden="1" x14ac:dyDescent="0.45">
      <c r="O298" s="128">
        <f t="shared" si="50"/>
        <v>245</v>
      </c>
    </row>
    <row r="299" spans="15:15" hidden="1" x14ac:dyDescent="0.45">
      <c r="O299" s="128">
        <f t="shared" si="50"/>
        <v>246</v>
      </c>
    </row>
    <row r="300" spans="15:15" ht="9.9499999999999993" hidden="1" customHeight="1" x14ac:dyDescent="0.45">
      <c r="O300" s="128">
        <f t="shared" si="50"/>
        <v>247</v>
      </c>
    </row>
    <row r="301" spans="15:15" hidden="1" x14ac:dyDescent="0.45">
      <c r="O301" s="128">
        <f t="shared" si="50"/>
        <v>248</v>
      </c>
    </row>
    <row r="302" spans="15:15" hidden="1" x14ac:dyDescent="0.45">
      <c r="O302" s="128">
        <f t="shared" si="50"/>
        <v>249</v>
      </c>
    </row>
    <row r="303" spans="15:15" hidden="1" x14ac:dyDescent="0.45">
      <c r="O303" s="128">
        <f t="shared" si="50"/>
        <v>250</v>
      </c>
    </row>
    <row r="304" spans="15:15" hidden="1" x14ac:dyDescent="0.45">
      <c r="O304" s="128">
        <f t="shared" si="50"/>
        <v>251</v>
      </c>
    </row>
    <row r="305" spans="15:15" hidden="1" x14ac:dyDescent="0.45">
      <c r="O305" s="128">
        <f t="shared" ref="O305:O368" si="51">1+O304</f>
        <v>252</v>
      </c>
    </row>
    <row r="306" spans="15:15" hidden="1" x14ac:dyDescent="0.45">
      <c r="O306" s="128">
        <f t="shared" si="51"/>
        <v>253</v>
      </c>
    </row>
    <row r="307" spans="15:15" hidden="1" x14ac:dyDescent="0.45">
      <c r="O307" s="128">
        <f t="shared" si="51"/>
        <v>254</v>
      </c>
    </row>
    <row r="308" spans="15:15" hidden="1" x14ac:dyDescent="0.45">
      <c r="O308" s="128">
        <f t="shared" si="51"/>
        <v>255</v>
      </c>
    </row>
    <row r="309" spans="15:15" hidden="1" x14ac:dyDescent="0.45">
      <c r="O309" s="128">
        <f t="shared" si="51"/>
        <v>256</v>
      </c>
    </row>
    <row r="310" spans="15:15" hidden="1" x14ac:dyDescent="0.45">
      <c r="O310" s="128">
        <f t="shared" si="51"/>
        <v>257</v>
      </c>
    </row>
    <row r="311" spans="15:15" hidden="1" x14ac:dyDescent="0.45">
      <c r="O311" s="128">
        <f t="shared" si="51"/>
        <v>258</v>
      </c>
    </row>
    <row r="312" spans="15:15" hidden="1" x14ac:dyDescent="0.45">
      <c r="O312" s="128">
        <f t="shared" si="51"/>
        <v>259</v>
      </c>
    </row>
    <row r="313" spans="15:15" hidden="1" x14ac:dyDescent="0.45">
      <c r="O313" s="128">
        <f t="shared" si="51"/>
        <v>260</v>
      </c>
    </row>
    <row r="314" spans="15:15" hidden="1" x14ac:dyDescent="0.45">
      <c r="O314" s="128">
        <f t="shared" si="51"/>
        <v>261</v>
      </c>
    </row>
    <row r="315" spans="15:15" hidden="1" x14ac:dyDescent="0.45">
      <c r="O315" s="128">
        <f t="shared" si="51"/>
        <v>262</v>
      </c>
    </row>
    <row r="316" spans="15:15" hidden="1" x14ac:dyDescent="0.45">
      <c r="O316" s="128">
        <f t="shared" si="51"/>
        <v>263</v>
      </c>
    </row>
    <row r="317" spans="15:15" hidden="1" x14ac:dyDescent="0.45">
      <c r="O317" s="128">
        <f t="shared" si="51"/>
        <v>264</v>
      </c>
    </row>
    <row r="318" spans="15:15" hidden="1" x14ac:dyDescent="0.45">
      <c r="O318" s="128">
        <f t="shared" si="51"/>
        <v>265</v>
      </c>
    </row>
    <row r="319" spans="15:15" hidden="1" x14ac:dyDescent="0.45">
      <c r="O319" s="128">
        <f t="shared" si="51"/>
        <v>266</v>
      </c>
    </row>
    <row r="320" spans="15:15" hidden="1" x14ac:dyDescent="0.45">
      <c r="O320" s="128">
        <f t="shared" si="51"/>
        <v>267</v>
      </c>
    </row>
    <row r="321" spans="15:15" hidden="1" x14ac:dyDescent="0.45">
      <c r="O321" s="128">
        <f t="shared" si="51"/>
        <v>268</v>
      </c>
    </row>
    <row r="322" spans="15:15" hidden="1" x14ac:dyDescent="0.45">
      <c r="O322" s="128">
        <f t="shared" si="51"/>
        <v>269</v>
      </c>
    </row>
    <row r="323" spans="15:15" hidden="1" x14ac:dyDescent="0.45">
      <c r="O323" s="128">
        <f t="shared" si="51"/>
        <v>270</v>
      </c>
    </row>
    <row r="324" spans="15:15" hidden="1" x14ac:dyDescent="0.45">
      <c r="O324" s="128">
        <f t="shared" si="51"/>
        <v>271</v>
      </c>
    </row>
    <row r="325" spans="15:15" hidden="1" x14ac:dyDescent="0.45">
      <c r="O325" s="128">
        <f t="shared" si="51"/>
        <v>272</v>
      </c>
    </row>
    <row r="326" spans="15:15" hidden="1" x14ac:dyDescent="0.45">
      <c r="O326" s="128">
        <f t="shared" si="51"/>
        <v>273</v>
      </c>
    </row>
    <row r="327" spans="15:15" hidden="1" x14ac:dyDescent="0.45">
      <c r="O327" s="128">
        <f t="shared" si="51"/>
        <v>274</v>
      </c>
    </row>
    <row r="328" spans="15:15" hidden="1" x14ac:dyDescent="0.45">
      <c r="O328" s="128">
        <f t="shared" si="51"/>
        <v>275</v>
      </c>
    </row>
    <row r="329" spans="15:15" hidden="1" x14ac:dyDescent="0.45">
      <c r="O329" s="128">
        <f t="shared" si="51"/>
        <v>276</v>
      </c>
    </row>
    <row r="330" spans="15:15" hidden="1" x14ac:dyDescent="0.45">
      <c r="O330" s="128">
        <f t="shared" si="51"/>
        <v>277</v>
      </c>
    </row>
    <row r="331" spans="15:15" hidden="1" x14ac:dyDescent="0.45">
      <c r="O331" s="128">
        <f t="shared" si="51"/>
        <v>278</v>
      </c>
    </row>
    <row r="332" spans="15:15" hidden="1" x14ac:dyDescent="0.45">
      <c r="O332" s="128">
        <f t="shared" si="51"/>
        <v>279</v>
      </c>
    </row>
    <row r="333" spans="15:15" hidden="1" x14ac:dyDescent="0.45">
      <c r="O333" s="128">
        <f t="shared" si="51"/>
        <v>280</v>
      </c>
    </row>
    <row r="334" spans="15:15" hidden="1" x14ac:dyDescent="0.45">
      <c r="O334" s="128">
        <f t="shared" si="51"/>
        <v>281</v>
      </c>
    </row>
    <row r="335" spans="15:15" hidden="1" x14ac:dyDescent="0.45">
      <c r="O335" s="128">
        <f t="shared" si="51"/>
        <v>282</v>
      </c>
    </row>
    <row r="336" spans="15:15" hidden="1" x14ac:dyDescent="0.45">
      <c r="O336" s="128">
        <f t="shared" si="51"/>
        <v>283</v>
      </c>
    </row>
    <row r="337" spans="15:15" hidden="1" x14ac:dyDescent="0.45">
      <c r="O337" s="128">
        <f t="shared" si="51"/>
        <v>284</v>
      </c>
    </row>
    <row r="338" spans="15:15" hidden="1" x14ac:dyDescent="0.45">
      <c r="O338" s="128">
        <f t="shared" si="51"/>
        <v>285</v>
      </c>
    </row>
    <row r="339" spans="15:15" hidden="1" x14ac:dyDescent="0.45">
      <c r="O339" s="128">
        <f t="shared" si="51"/>
        <v>286</v>
      </c>
    </row>
    <row r="340" spans="15:15" hidden="1" x14ac:dyDescent="0.45">
      <c r="O340" s="128">
        <f t="shared" si="51"/>
        <v>287</v>
      </c>
    </row>
    <row r="341" spans="15:15" hidden="1" x14ac:dyDescent="0.45">
      <c r="O341" s="128">
        <f t="shared" si="51"/>
        <v>288</v>
      </c>
    </row>
    <row r="342" spans="15:15" hidden="1" x14ac:dyDescent="0.45">
      <c r="O342" s="128">
        <f t="shared" si="51"/>
        <v>289</v>
      </c>
    </row>
    <row r="343" spans="15:15" hidden="1" x14ac:dyDescent="0.45">
      <c r="O343" s="128">
        <f t="shared" si="51"/>
        <v>290</v>
      </c>
    </row>
    <row r="344" spans="15:15" hidden="1" x14ac:dyDescent="0.45">
      <c r="O344" s="128">
        <f t="shared" si="51"/>
        <v>291</v>
      </c>
    </row>
    <row r="345" spans="15:15" hidden="1" x14ac:dyDescent="0.45">
      <c r="O345" s="128">
        <f t="shared" si="51"/>
        <v>292</v>
      </c>
    </row>
    <row r="346" spans="15:15" hidden="1" x14ac:dyDescent="0.45">
      <c r="O346" s="128">
        <f t="shared" si="51"/>
        <v>293</v>
      </c>
    </row>
    <row r="347" spans="15:15" hidden="1" x14ac:dyDescent="0.45">
      <c r="O347" s="128">
        <f t="shared" si="51"/>
        <v>294</v>
      </c>
    </row>
    <row r="348" spans="15:15" hidden="1" x14ac:dyDescent="0.45">
      <c r="O348" s="128">
        <f t="shared" si="51"/>
        <v>295</v>
      </c>
    </row>
    <row r="349" spans="15:15" hidden="1" x14ac:dyDescent="0.45">
      <c r="O349" s="128">
        <f t="shared" si="51"/>
        <v>296</v>
      </c>
    </row>
    <row r="350" spans="15:15" hidden="1" x14ac:dyDescent="0.45">
      <c r="O350" s="128">
        <f t="shared" si="51"/>
        <v>297</v>
      </c>
    </row>
    <row r="351" spans="15:15" hidden="1" x14ac:dyDescent="0.45">
      <c r="O351" s="128">
        <f t="shared" si="51"/>
        <v>298</v>
      </c>
    </row>
    <row r="352" spans="15:15" hidden="1" x14ac:dyDescent="0.45">
      <c r="O352" s="128">
        <f t="shared" si="51"/>
        <v>299</v>
      </c>
    </row>
    <row r="353" spans="15:15" hidden="1" x14ac:dyDescent="0.45">
      <c r="O353" s="128">
        <f t="shared" si="51"/>
        <v>300</v>
      </c>
    </row>
    <row r="354" spans="15:15" hidden="1" x14ac:dyDescent="0.45">
      <c r="O354" s="128">
        <f t="shared" si="51"/>
        <v>301</v>
      </c>
    </row>
    <row r="355" spans="15:15" hidden="1" x14ac:dyDescent="0.45">
      <c r="O355" s="128">
        <f t="shared" si="51"/>
        <v>302</v>
      </c>
    </row>
    <row r="356" spans="15:15" hidden="1" x14ac:dyDescent="0.45">
      <c r="O356" s="128">
        <f t="shared" si="51"/>
        <v>303</v>
      </c>
    </row>
    <row r="357" spans="15:15" hidden="1" x14ac:dyDescent="0.45">
      <c r="O357" s="128">
        <f t="shared" si="51"/>
        <v>304</v>
      </c>
    </row>
    <row r="358" spans="15:15" hidden="1" x14ac:dyDescent="0.45">
      <c r="O358" s="128">
        <f t="shared" si="51"/>
        <v>305</v>
      </c>
    </row>
    <row r="359" spans="15:15" hidden="1" x14ac:dyDescent="0.45">
      <c r="O359" s="128">
        <f t="shared" si="51"/>
        <v>306</v>
      </c>
    </row>
    <row r="360" spans="15:15" hidden="1" x14ac:dyDescent="0.45">
      <c r="O360" s="128">
        <f t="shared" si="51"/>
        <v>307</v>
      </c>
    </row>
    <row r="361" spans="15:15" hidden="1" x14ac:dyDescent="0.45">
      <c r="O361" s="128">
        <f t="shared" si="51"/>
        <v>308</v>
      </c>
    </row>
    <row r="362" spans="15:15" hidden="1" x14ac:dyDescent="0.45">
      <c r="O362" s="128">
        <f t="shared" si="51"/>
        <v>309</v>
      </c>
    </row>
    <row r="363" spans="15:15" hidden="1" x14ac:dyDescent="0.45">
      <c r="O363" s="128">
        <f t="shared" si="51"/>
        <v>310</v>
      </c>
    </row>
    <row r="364" spans="15:15" hidden="1" x14ac:dyDescent="0.45">
      <c r="O364" s="128">
        <f t="shared" si="51"/>
        <v>311</v>
      </c>
    </row>
    <row r="365" spans="15:15" hidden="1" x14ac:dyDescent="0.45">
      <c r="O365" s="128">
        <f t="shared" si="51"/>
        <v>312</v>
      </c>
    </row>
    <row r="366" spans="15:15" hidden="1" x14ac:dyDescent="0.45">
      <c r="O366" s="128">
        <f t="shared" si="51"/>
        <v>313</v>
      </c>
    </row>
    <row r="367" spans="15:15" hidden="1" x14ac:dyDescent="0.45">
      <c r="O367" s="128">
        <f t="shared" si="51"/>
        <v>314</v>
      </c>
    </row>
    <row r="368" spans="15:15" hidden="1" x14ac:dyDescent="0.45">
      <c r="O368" s="128">
        <f t="shared" si="51"/>
        <v>315</v>
      </c>
    </row>
    <row r="369" spans="15:15" hidden="1" x14ac:dyDescent="0.45">
      <c r="O369" s="128">
        <f t="shared" ref="O369:O432" si="52">1+O368</f>
        <v>316</v>
      </c>
    </row>
    <row r="370" spans="15:15" hidden="1" x14ac:dyDescent="0.45">
      <c r="O370" s="128">
        <f t="shared" si="52"/>
        <v>317</v>
      </c>
    </row>
    <row r="371" spans="15:15" hidden="1" x14ac:dyDescent="0.45">
      <c r="O371" s="128">
        <f t="shared" si="52"/>
        <v>318</v>
      </c>
    </row>
    <row r="372" spans="15:15" hidden="1" x14ac:dyDescent="0.45">
      <c r="O372" s="128">
        <f t="shared" si="52"/>
        <v>319</v>
      </c>
    </row>
    <row r="373" spans="15:15" hidden="1" x14ac:dyDescent="0.45">
      <c r="O373" s="128">
        <f t="shared" si="52"/>
        <v>320</v>
      </c>
    </row>
    <row r="374" spans="15:15" hidden="1" x14ac:dyDescent="0.45">
      <c r="O374" s="128">
        <f t="shared" si="52"/>
        <v>321</v>
      </c>
    </row>
    <row r="375" spans="15:15" hidden="1" x14ac:dyDescent="0.45">
      <c r="O375" s="128">
        <f t="shared" si="52"/>
        <v>322</v>
      </c>
    </row>
    <row r="376" spans="15:15" hidden="1" x14ac:dyDescent="0.45">
      <c r="O376" s="128">
        <f t="shared" si="52"/>
        <v>323</v>
      </c>
    </row>
    <row r="377" spans="15:15" hidden="1" x14ac:dyDescent="0.45">
      <c r="O377" s="128">
        <f t="shared" si="52"/>
        <v>324</v>
      </c>
    </row>
    <row r="378" spans="15:15" hidden="1" x14ac:dyDescent="0.45">
      <c r="O378" s="128">
        <f t="shared" si="52"/>
        <v>325</v>
      </c>
    </row>
    <row r="379" spans="15:15" hidden="1" x14ac:dyDescent="0.45">
      <c r="O379" s="128">
        <f t="shared" si="52"/>
        <v>326</v>
      </c>
    </row>
    <row r="380" spans="15:15" hidden="1" x14ac:dyDescent="0.45">
      <c r="O380" s="128">
        <f t="shared" si="52"/>
        <v>327</v>
      </c>
    </row>
    <row r="381" spans="15:15" hidden="1" x14ac:dyDescent="0.45">
      <c r="O381" s="128">
        <f t="shared" si="52"/>
        <v>328</v>
      </c>
    </row>
    <row r="382" spans="15:15" hidden="1" x14ac:dyDescent="0.45">
      <c r="O382" s="128">
        <f t="shared" si="52"/>
        <v>329</v>
      </c>
    </row>
    <row r="383" spans="15:15" hidden="1" x14ac:dyDescent="0.45">
      <c r="O383" s="128">
        <f t="shared" si="52"/>
        <v>330</v>
      </c>
    </row>
    <row r="384" spans="15:15" hidden="1" x14ac:dyDescent="0.45">
      <c r="O384" s="128">
        <f t="shared" si="52"/>
        <v>331</v>
      </c>
    </row>
    <row r="385" spans="15:15" hidden="1" x14ac:dyDescent="0.45">
      <c r="O385" s="128">
        <f t="shared" si="52"/>
        <v>332</v>
      </c>
    </row>
    <row r="386" spans="15:15" hidden="1" x14ac:dyDescent="0.45">
      <c r="O386" s="128">
        <f t="shared" si="52"/>
        <v>333</v>
      </c>
    </row>
    <row r="387" spans="15:15" hidden="1" x14ac:dyDescent="0.45">
      <c r="O387" s="128">
        <f t="shared" si="52"/>
        <v>334</v>
      </c>
    </row>
    <row r="388" spans="15:15" hidden="1" x14ac:dyDescent="0.45">
      <c r="O388" s="128">
        <f t="shared" si="52"/>
        <v>335</v>
      </c>
    </row>
    <row r="389" spans="15:15" hidden="1" x14ac:dyDescent="0.45">
      <c r="O389" s="128">
        <f t="shared" si="52"/>
        <v>336</v>
      </c>
    </row>
    <row r="390" spans="15:15" hidden="1" x14ac:dyDescent="0.45">
      <c r="O390" s="128">
        <f t="shared" si="52"/>
        <v>337</v>
      </c>
    </row>
    <row r="391" spans="15:15" hidden="1" x14ac:dyDescent="0.45">
      <c r="O391" s="128">
        <f t="shared" si="52"/>
        <v>338</v>
      </c>
    </row>
    <row r="392" spans="15:15" hidden="1" x14ac:dyDescent="0.45">
      <c r="O392" s="128">
        <f t="shared" si="52"/>
        <v>339</v>
      </c>
    </row>
    <row r="393" spans="15:15" hidden="1" x14ac:dyDescent="0.45">
      <c r="O393" s="128">
        <f t="shared" si="52"/>
        <v>340</v>
      </c>
    </row>
    <row r="394" spans="15:15" hidden="1" x14ac:dyDescent="0.45">
      <c r="O394" s="128">
        <f t="shared" si="52"/>
        <v>341</v>
      </c>
    </row>
    <row r="395" spans="15:15" hidden="1" x14ac:dyDescent="0.45">
      <c r="O395" s="128">
        <f t="shared" si="52"/>
        <v>342</v>
      </c>
    </row>
    <row r="396" spans="15:15" hidden="1" x14ac:dyDescent="0.45">
      <c r="O396" s="128">
        <f t="shared" si="52"/>
        <v>343</v>
      </c>
    </row>
    <row r="397" spans="15:15" hidden="1" x14ac:dyDescent="0.45">
      <c r="O397" s="128">
        <f t="shared" si="52"/>
        <v>344</v>
      </c>
    </row>
    <row r="398" spans="15:15" hidden="1" x14ac:dyDescent="0.45">
      <c r="O398" s="128">
        <f t="shared" si="52"/>
        <v>345</v>
      </c>
    </row>
    <row r="399" spans="15:15" hidden="1" x14ac:dyDescent="0.45">
      <c r="O399" s="128">
        <f t="shared" si="52"/>
        <v>346</v>
      </c>
    </row>
    <row r="400" spans="15:15" hidden="1" x14ac:dyDescent="0.45">
      <c r="O400" s="128">
        <f t="shared" si="52"/>
        <v>347</v>
      </c>
    </row>
    <row r="401" spans="15:15" hidden="1" x14ac:dyDescent="0.45">
      <c r="O401" s="128">
        <f t="shared" si="52"/>
        <v>348</v>
      </c>
    </row>
    <row r="402" spans="15:15" hidden="1" x14ac:dyDescent="0.45">
      <c r="O402" s="128">
        <f t="shared" si="52"/>
        <v>349</v>
      </c>
    </row>
    <row r="403" spans="15:15" hidden="1" x14ac:dyDescent="0.45">
      <c r="O403" s="128">
        <f t="shared" si="52"/>
        <v>350</v>
      </c>
    </row>
    <row r="404" spans="15:15" hidden="1" x14ac:dyDescent="0.45">
      <c r="O404" s="128">
        <f t="shared" si="52"/>
        <v>351</v>
      </c>
    </row>
    <row r="405" spans="15:15" hidden="1" x14ac:dyDescent="0.45">
      <c r="O405" s="128">
        <f t="shared" si="52"/>
        <v>352</v>
      </c>
    </row>
    <row r="406" spans="15:15" hidden="1" x14ac:dyDescent="0.45">
      <c r="O406" s="128">
        <f t="shared" si="52"/>
        <v>353</v>
      </c>
    </row>
    <row r="407" spans="15:15" hidden="1" x14ac:dyDescent="0.45">
      <c r="O407" s="128">
        <f t="shared" si="52"/>
        <v>354</v>
      </c>
    </row>
    <row r="408" spans="15:15" hidden="1" x14ac:dyDescent="0.45">
      <c r="O408" s="128">
        <f t="shared" si="52"/>
        <v>355</v>
      </c>
    </row>
    <row r="409" spans="15:15" hidden="1" x14ac:dyDescent="0.45">
      <c r="O409" s="128">
        <f t="shared" si="52"/>
        <v>356</v>
      </c>
    </row>
    <row r="410" spans="15:15" hidden="1" x14ac:dyDescent="0.45">
      <c r="O410" s="128">
        <f t="shared" si="52"/>
        <v>357</v>
      </c>
    </row>
    <row r="411" spans="15:15" hidden="1" x14ac:dyDescent="0.45">
      <c r="O411" s="128">
        <f t="shared" si="52"/>
        <v>358</v>
      </c>
    </row>
    <row r="412" spans="15:15" hidden="1" x14ac:dyDescent="0.45">
      <c r="O412" s="128">
        <f t="shared" si="52"/>
        <v>359</v>
      </c>
    </row>
    <row r="413" spans="15:15" hidden="1" x14ac:dyDescent="0.45">
      <c r="O413" s="128">
        <f t="shared" si="52"/>
        <v>360</v>
      </c>
    </row>
    <row r="414" spans="15:15" hidden="1" x14ac:dyDescent="0.45">
      <c r="O414" s="128">
        <f t="shared" si="52"/>
        <v>361</v>
      </c>
    </row>
    <row r="415" spans="15:15" hidden="1" x14ac:dyDescent="0.45">
      <c r="O415" s="128">
        <f t="shared" si="52"/>
        <v>362</v>
      </c>
    </row>
    <row r="416" spans="15:15" hidden="1" x14ac:dyDescent="0.45">
      <c r="O416" s="128">
        <f t="shared" si="52"/>
        <v>363</v>
      </c>
    </row>
    <row r="417" spans="15:15" hidden="1" x14ac:dyDescent="0.45">
      <c r="O417" s="128">
        <f t="shared" si="52"/>
        <v>364</v>
      </c>
    </row>
    <row r="418" spans="15:15" hidden="1" x14ac:dyDescent="0.45">
      <c r="O418" s="128">
        <f t="shared" si="52"/>
        <v>365</v>
      </c>
    </row>
    <row r="419" spans="15:15" hidden="1" x14ac:dyDescent="0.45">
      <c r="O419" s="128">
        <f t="shared" si="52"/>
        <v>366</v>
      </c>
    </row>
    <row r="420" spans="15:15" hidden="1" x14ac:dyDescent="0.45">
      <c r="O420" s="128">
        <f t="shared" si="52"/>
        <v>367</v>
      </c>
    </row>
    <row r="421" spans="15:15" hidden="1" x14ac:dyDescent="0.45">
      <c r="O421" s="128">
        <f t="shared" si="52"/>
        <v>368</v>
      </c>
    </row>
    <row r="422" spans="15:15" hidden="1" x14ac:dyDescent="0.45">
      <c r="O422" s="128">
        <f t="shared" si="52"/>
        <v>369</v>
      </c>
    </row>
    <row r="423" spans="15:15" hidden="1" x14ac:dyDescent="0.45">
      <c r="O423" s="128">
        <f t="shared" si="52"/>
        <v>370</v>
      </c>
    </row>
    <row r="424" spans="15:15" hidden="1" x14ac:dyDescent="0.45">
      <c r="O424" s="128">
        <f t="shared" si="52"/>
        <v>371</v>
      </c>
    </row>
    <row r="425" spans="15:15" hidden="1" x14ac:dyDescent="0.45">
      <c r="O425" s="128">
        <f t="shared" si="52"/>
        <v>372</v>
      </c>
    </row>
    <row r="426" spans="15:15" hidden="1" x14ac:dyDescent="0.45">
      <c r="O426" s="128">
        <f t="shared" si="52"/>
        <v>373</v>
      </c>
    </row>
    <row r="427" spans="15:15" hidden="1" x14ac:dyDescent="0.45">
      <c r="O427" s="128">
        <f t="shared" si="52"/>
        <v>374</v>
      </c>
    </row>
    <row r="428" spans="15:15" hidden="1" x14ac:dyDescent="0.45">
      <c r="O428" s="128">
        <f t="shared" si="52"/>
        <v>375</v>
      </c>
    </row>
    <row r="429" spans="15:15" hidden="1" x14ac:dyDescent="0.45">
      <c r="O429" s="128">
        <f t="shared" si="52"/>
        <v>376</v>
      </c>
    </row>
    <row r="430" spans="15:15" hidden="1" x14ac:dyDescent="0.45">
      <c r="O430" s="128">
        <f t="shared" si="52"/>
        <v>377</v>
      </c>
    </row>
    <row r="431" spans="15:15" hidden="1" x14ac:dyDescent="0.45">
      <c r="O431" s="128">
        <f t="shared" si="52"/>
        <v>378</v>
      </c>
    </row>
    <row r="432" spans="15:15" hidden="1" x14ac:dyDescent="0.45">
      <c r="O432" s="128">
        <f t="shared" si="52"/>
        <v>379</v>
      </c>
    </row>
    <row r="433" spans="15:15" hidden="1" x14ac:dyDescent="0.45">
      <c r="O433" s="128">
        <f t="shared" ref="O433:O496" si="53">1+O432</f>
        <v>380</v>
      </c>
    </row>
    <row r="434" spans="15:15" hidden="1" x14ac:dyDescent="0.45">
      <c r="O434" s="128">
        <f t="shared" si="53"/>
        <v>381</v>
      </c>
    </row>
    <row r="435" spans="15:15" hidden="1" x14ac:dyDescent="0.45">
      <c r="O435" s="128">
        <f t="shared" si="53"/>
        <v>382</v>
      </c>
    </row>
    <row r="436" spans="15:15" hidden="1" x14ac:dyDescent="0.45">
      <c r="O436" s="128">
        <f t="shared" si="53"/>
        <v>383</v>
      </c>
    </row>
    <row r="437" spans="15:15" hidden="1" x14ac:dyDescent="0.45">
      <c r="O437" s="128">
        <f t="shared" si="53"/>
        <v>384</v>
      </c>
    </row>
    <row r="438" spans="15:15" hidden="1" x14ac:dyDescent="0.45">
      <c r="O438" s="128">
        <f t="shared" si="53"/>
        <v>385</v>
      </c>
    </row>
    <row r="439" spans="15:15" hidden="1" x14ac:dyDescent="0.45">
      <c r="O439" s="128">
        <f t="shared" si="53"/>
        <v>386</v>
      </c>
    </row>
    <row r="440" spans="15:15" hidden="1" x14ac:dyDescent="0.45">
      <c r="O440" s="128">
        <f t="shared" si="53"/>
        <v>387</v>
      </c>
    </row>
    <row r="441" spans="15:15" hidden="1" x14ac:dyDescent="0.45">
      <c r="O441" s="128">
        <f t="shared" si="53"/>
        <v>388</v>
      </c>
    </row>
    <row r="442" spans="15:15" hidden="1" x14ac:dyDescent="0.45">
      <c r="O442" s="128">
        <f t="shared" si="53"/>
        <v>389</v>
      </c>
    </row>
    <row r="443" spans="15:15" hidden="1" x14ac:dyDescent="0.45">
      <c r="O443" s="128">
        <f t="shared" si="53"/>
        <v>390</v>
      </c>
    </row>
    <row r="444" spans="15:15" hidden="1" x14ac:dyDescent="0.45">
      <c r="O444" s="128">
        <f t="shared" si="53"/>
        <v>391</v>
      </c>
    </row>
    <row r="445" spans="15:15" hidden="1" x14ac:dyDescent="0.45">
      <c r="O445" s="128">
        <f t="shared" si="53"/>
        <v>392</v>
      </c>
    </row>
    <row r="446" spans="15:15" hidden="1" x14ac:dyDescent="0.45">
      <c r="O446" s="128">
        <f t="shared" si="53"/>
        <v>393</v>
      </c>
    </row>
    <row r="447" spans="15:15" hidden="1" x14ac:dyDescent="0.45">
      <c r="O447" s="128">
        <f t="shared" si="53"/>
        <v>394</v>
      </c>
    </row>
    <row r="448" spans="15:15" hidden="1" x14ac:dyDescent="0.45">
      <c r="O448" s="128">
        <f t="shared" si="53"/>
        <v>395</v>
      </c>
    </row>
    <row r="449" spans="15:15" hidden="1" x14ac:dyDescent="0.45">
      <c r="O449" s="128">
        <f t="shared" si="53"/>
        <v>396</v>
      </c>
    </row>
    <row r="450" spans="15:15" hidden="1" x14ac:dyDescent="0.45">
      <c r="O450" s="128">
        <f t="shared" si="53"/>
        <v>397</v>
      </c>
    </row>
    <row r="451" spans="15:15" hidden="1" x14ac:dyDescent="0.45">
      <c r="O451" s="128">
        <f t="shared" si="53"/>
        <v>398</v>
      </c>
    </row>
    <row r="452" spans="15:15" hidden="1" x14ac:dyDescent="0.45">
      <c r="O452" s="128">
        <f t="shared" si="53"/>
        <v>399</v>
      </c>
    </row>
    <row r="453" spans="15:15" hidden="1" x14ac:dyDescent="0.45">
      <c r="O453" s="128">
        <f t="shared" si="53"/>
        <v>400</v>
      </c>
    </row>
    <row r="454" spans="15:15" hidden="1" x14ac:dyDescent="0.45">
      <c r="O454" s="128">
        <f t="shared" si="53"/>
        <v>401</v>
      </c>
    </row>
    <row r="455" spans="15:15" hidden="1" x14ac:dyDescent="0.45">
      <c r="O455" s="128">
        <f t="shared" si="53"/>
        <v>402</v>
      </c>
    </row>
    <row r="456" spans="15:15" hidden="1" x14ac:dyDescent="0.45">
      <c r="O456" s="128">
        <f t="shared" si="53"/>
        <v>403</v>
      </c>
    </row>
    <row r="457" spans="15:15" hidden="1" x14ac:dyDescent="0.45">
      <c r="O457" s="128">
        <f t="shared" si="53"/>
        <v>404</v>
      </c>
    </row>
    <row r="458" spans="15:15" hidden="1" x14ac:dyDescent="0.45">
      <c r="O458" s="128">
        <f t="shared" si="53"/>
        <v>405</v>
      </c>
    </row>
    <row r="459" spans="15:15" hidden="1" x14ac:dyDescent="0.45">
      <c r="O459" s="128">
        <f t="shared" si="53"/>
        <v>406</v>
      </c>
    </row>
    <row r="460" spans="15:15" hidden="1" x14ac:dyDescent="0.45">
      <c r="O460" s="128">
        <f t="shared" si="53"/>
        <v>407</v>
      </c>
    </row>
    <row r="461" spans="15:15" hidden="1" x14ac:dyDescent="0.45">
      <c r="O461" s="128">
        <f t="shared" si="53"/>
        <v>408</v>
      </c>
    </row>
    <row r="462" spans="15:15" hidden="1" x14ac:dyDescent="0.45">
      <c r="O462" s="128">
        <f t="shared" si="53"/>
        <v>409</v>
      </c>
    </row>
    <row r="463" spans="15:15" hidden="1" x14ac:dyDescent="0.45">
      <c r="O463" s="128">
        <f t="shared" si="53"/>
        <v>410</v>
      </c>
    </row>
    <row r="464" spans="15:15" hidden="1" x14ac:dyDescent="0.45">
      <c r="O464" s="128">
        <f t="shared" si="53"/>
        <v>411</v>
      </c>
    </row>
    <row r="465" spans="15:15" hidden="1" x14ac:dyDescent="0.45">
      <c r="O465" s="128">
        <f t="shared" si="53"/>
        <v>412</v>
      </c>
    </row>
    <row r="466" spans="15:15" hidden="1" x14ac:dyDescent="0.45">
      <c r="O466" s="128">
        <f t="shared" si="53"/>
        <v>413</v>
      </c>
    </row>
    <row r="467" spans="15:15" hidden="1" x14ac:dyDescent="0.45">
      <c r="O467" s="128">
        <f t="shared" si="53"/>
        <v>414</v>
      </c>
    </row>
    <row r="468" spans="15:15" hidden="1" x14ac:dyDescent="0.45">
      <c r="O468" s="128">
        <f t="shared" si="53"/>
        <v>415</v>
      </c>
    </row>
    <row r="469" spans="15:15" hidden="1" x14ac:dyDescent="0.45">
      <c r="O469" s="128">
        <f t="shared" si="53"/>
        <v>416</v>
      </c>
    </row>
    <row r="470" spans="15:15" hidden="1" x14ac:dyDescent="0.45">
      <c r="O470" s="128">
        <f t="shared" si="53"/>
        <v>417</v>
      </c>
    </row>
    <row r="471" spans="15:15" hidden="1" x14ac:dyDescent="0.45">
      <c r="O471" s="128">
        <f t="shared" si="53"/>
        <v>418</v>
      </c>
    </row>
    <row r="472" spans="15:15" hidden="1" x14ac:dyDescent="0.45">
      <c r="O472" s="128">
        <f t="shared" si="53"/>
        <v>419</v>
      </c>
    </row>
    <row r="473" spans="15:15" hidden="1" x14ac:dyDescent="0.45">
      <c r="O473" s="128">
        <f t="shared" si="53"/>
        <v>420</v>
      </c>
    </row>
    <row r="474" spans="15:15" hidden="1" x14ac:dyDescent="0.45">
      <c r="O474" s="128">
        <f t="shared" si="53"/>
        <v>421</v>
      </c>
    </row>
    <row r="475" spans="15:15" hidden="1" x14ac:dyDescent="0.45">
      <c r="O475" s="128">
        <f t="shared" si="53"/>
        <v>422</v>
      </c>
    </row>
    <row r="476" spans="15:15" hidden="1" x14ac:dyDescent="0.45">
      <c r="O476" s="128">
        <f t="shared" si="53"/>
        <v>423</v>
      </c>
    </row>
    <row r="477" spans="15:15" hidden="1" x14ac:dyDescent="0.45">
      <c r="O477" s="128">
        <f t="shared" si="53"/>
        <v>424</v>
      </c>
    </row>
    <row r="478" spans="15:15" hidden="1" x14ac:dyDescent="0.45">
      <c r="O478" s="128">
        <f t="shared" si="53"/>
        <v>425</v>
      </c>
    </row>
    <row r="479" spans="15:15" hidden="1" x14ac:dyDescent="0.45">
      <c r="O479" s="128">
        <f t="shared" si="53"/>
        <v>426</v>
      </c>
    </row>
    <row r="480" spans="15:15" hidden="1" x14ac:dyDescent="0.45">
      <c r="O480" s="128">
        <f t="shared" si="53"/>
        <v>427</v>
      </c>
    </row>
    <row r="481" spans="15:15" hidden="1" x14ac:dyDescent="0.45">
      <c r="O481" s="128">
        <f t="shared" si="53"/>
        <v>428</v>
      </c>
    </row>
    <row r="482" spans="15:15" hidden="1" x14ac:dyDescent="0.45">
      <c r="O482" s="128">
        <f t="shared" si="53"/>
        <v>429</v>
      </c>
    </row>
    <row r="483" spans="15:15" hidden="1" x14ac:dyDescent="0.45">
      <c r="O483" s="128">
        <f t="shared" si="53"/>
        <v>430</v>
      </c>
    </row>
    <row r="484" spans="15:15" hidden="1" x14ac:dyDescent="0.45">
      <c r="O484" s="128">
        <f t="shared" si="53"/>
        <v>431</v>
      </c>
    </row>
    <row r="485" spans="15:15" hidden="1" x14ac:dyDescent="0.45">
      <c r="O485" s="128">
        <f t="shared" si="53"/>
        <v>432</v>
      </c>
    </row>
    <row r="486" spans="15:15" hidden="1" x14ac:dyDescent="0.45">
      <c r="O486" s="128">
        <f t="shared" si="53"/>
        <v>433</v>
      </c>
    </row>
    <row r="487" spans="15:15" hidden="1" x14ac:dyDescent="0.45">
      <c r="O487" s="128">
        <f t="shared" si="53"/>
        <v>434</v>
      </c>
    </row>
    <row r="488" spans="15:15" hidden="1" x14ac:dyDescent="0.45">
      <c r="O488" s="128">
        <f t="shared" si="53"/>
        <v>435</v>
      </c>
    </row>
    <row r="489" spans="15:15" hidden="1" x14ac:dyDescent="0.45">
      <c r="O489" s="128">
        <f t="shared" si="53"/>
        <v>436</v>
      </c>
    </row>
    <row r="490" spans="15:15" hidden="1" x14ac:dyDescent="0.45">
      <c r="O490" s="128">
        <f t="shared" si="53"/>
        <v>437</v>
      </c>
    </row>
    <row r="491" spans="15:15" hidden="1" x14ac:dyDescent="0.45">
      <c r="O491" s="128">
        <f t="shared" si="53"/>
        <v>438</v>
      </c>
    </row>
    <row r="492" spans="15:15" hidden="1" x14ac:dyDescent="0.45">
      <c r="O492" s="128">
        <f t="shared" si="53"/>
        <v>439</v>
      </c>
    </row>
    <row r="493" spans="15:15" hidden="1" x14ac:dyDescent="0.45">
      <c r="O493" s="128">
        <f t="shared" si="53"/>
        <v>440</v>
      </c>
    </row>
    <row r="494" spans="15:15" hidden="1" x14ac:dyDescent="0.45">
      <c r="O494" s="128">
        <f t="shared" si="53"/>
        <v>441</v>
      </c>
    </row>
    <row r="495" spans="15:15" hidden="1" x14ac:dyDescent="0.45">
      <c r="O495" s="128">
        <f t="shared" si="53"/>
        <v>442</v>
      </c>
    </row>
    <row r="496" spans="15:15" hidden="1" x14ac:dyDescent="0.45">
      <c r="O496" s="128">
        <f t="shared" si="53"/>
        <v>443</v>
      </c>
    </row>
    <row r="497" spans="15:15" hidden="1" x14ac:dyDescent="0.45">
      <c r="O497" s="128">
        <f t="shared" ref="O497:O553" si="54">1+O496</f>
        <v>444</v>
      </c>
    </row>
    <row r="498" spans="15:15" hidden="1" x14ac:dyDescent="0.45">
      <c r="O498" s="128">
        <f t="shared" si="54"/>
        <v>445</v>
      </c>
    </row>
    <row r="499" spans="15:15" hidden="1" x14ac:dyDescent="0.45">
      <c r="O499" s="128">
        <f t="shared" si="54"/>
        <v>446</v>
      </c>
    </row>
    <row r="500" spans="15:15" hidden="1" x14ac:dyDescent="0.45">
      <c r="O500" s="128">
        <f t="shared" si="54"/>
        <v>447</v>
      </c>
    </row>
    <row r="501" spans="15:15" hidden="1" x14ac:dyDescent="0.45">
      <c r="O501" s="128">
        <f t="shared" si="54"/>
        <v>448</v>
      </c>
    </row>
    <row r="502" spans="15:15" hidden="1" x14ac:dyDescent="0.45">
      <c r="O502" s="128">
        <f t="shared" si="54"/>
        <v>449</v>
      </c>
    </row>
    <row r="503" spans="15:15" hidden="1" x14ac:dyDescent="0.45">
      <c r="O503" s="128">
        <f t="shared" si="54"/>
        <v>450</v>
      </c>
    </row>
    <row r="504" spans="15:15" hidden="1" x14ac:dyDescent="0.45">
      <c r="O504" s="128">
        <f t="shared" si="54"/>
        <v>451</v>
      </c>
    </row>
    <row r="505" spans="15:15" hidden="1" x14ac:dyDescent="0.45">
      <c r="O505" s="128">
        <f t="shared" si="54"/>
        <v>452</v>
      </c>
    </row>
    <row r="506" spans="15:15" hidden="1" x14ac:dyDescent="0.45">
      <c r="O506" s="128">
        <f t="shared" si="54"/>
        <v>453</v>
      </c>
    </row>
    <row r="507" spans="15:15" hidden="1" x14ac:dyDescent="0.45">
      <c r="O507" s="128">
        <f t="shared" si="54"/>
        <v>454</v>
      </c>
    </row>
    <row r="508" spans="15:15" hidden="1" x14ac:dyDescent="0.45">
      <c r="O508" s="128">
        <f t="shared" si="54"/>
        <v>455</v>
      </c>
    </row>
    <row r="509" spans="15:15" hidden="1" x14ac:dyDescent="0.45">
      <c r="O509" s="128">
        <f t="shared" si="54"/>
        <v>456</v>
      </c>
    </row>
    <row r="510" spans="15:15" hidden="1" x14ac:dyDescent="0.45">
      <c r="O510" s="128">
        <f t="shared" si="54"/>
        <v>457</v>
      </c>
    </row>
    <row r="511" spans="15:15" hidden="1" x14ac:dyDescent="0.45">
      <c r="O511" s="128">
        <f t="shared" si="54"/>
        <v>458</v>
      </c>
    </row>
    <row r="512" spans="15:15" hidden="1" x14ac:dyDescent="0.45">
      <c r="O512" s="128">
        <f t="shared" si="54"/>
        <v>459</v>
      </c>
    </row>
    <row r="513" spans="15:15" hidden="1" x14ac:dyDescent="0.45">
      <c r="O513" s="128">
        <f t="shared" si="54"/>
        <v>460</v>
      </c>
    </row>
    <row r="514" spans="15:15" hidden="1" x14ac:dyDescent="0.45">
      <c r="O514" s="128">
        <f t="shared" si="54"/>
        <v>461</v>
      </c>
    </row>
    <row r="515" spans="15:15" hidden="1" x14ac:dyDescent="0.45">
      <c r="O515" s="128">
        <f t="shared" si="54"/>
        <v>462</v>
      </c>
    </row>
    <row r="516" spans="15:15" hidden="1" x14ac:dyDescent="0.45">
      <c r="O516" s="128">
        <f t="shared" si="54"/>
        <v>463</v>
      </c>
    </row>
    <row r="517" spans="15:15" hidden="1" x14ac:dyDescent="0.45">
      <c r="O517" s="128">
        <f t="shared" si="54"/>
        <v>464</v>
      </c>
    </row>
    <row r="518" spans="15:15" hidden="1" x14ac:dyDescent="0.45">
      <c r="O518" s="128">
        <f t="shared" si="54"/>
        <v>465</v>
      </c>
    </row>
    <row r="519" spans="15:15" hidden="1" x14ac:dyDescent="0.45">
      <c r="O519" s="128">
        <f t="shared" si="54"/>
        <v>466</v>
      </c>
    </row>
    <row r="520" spans="15:15" hidden="1" x14ac:dyDescent="0.45">
      <c r="O520" s="128">
        <f t="shared" si="54"/>
        <v>467</v>
      </c>
    </row>
    <row r="521" spans="15:15" hidden="1" x14ac:dyDescent="0.45">
      <c r="O521" s="128">
        <f t="shared" si="54"/>
        <v>468</v>
      </c>
    </row>
    <row r="522" spans="15:15" hidden="1" x14ac:dyDescent="0.45">
      <c r="O522" s="128">
        <f t="shared" si="54"/>
        <v>469</v>
      </c>
    </row>
    <row r="523" spans="15:15" hidden="1" x14ac:dyDescent="0.45">
      <c r="O523" s="128">
        <f t="shared" si="54"/>
        <v>470</v>
      </c>
    </row>
    <row r="524" spans="15:15" hidden="1" x14ac:dyDescent="0.45">
      <c r="O524" s="128">
        <f t="shared" si="54"/>
        <v>471</v>
      </c>
    </row>
    <row r="525" spans="15:15" hidden="1" x14ac:dyDescent="0.45">
      <c r="O525" s="128">
        <f t="shared" si="54"/>
        <v>472</v>
      </c>
    </row>
    <row r="526" spans="15:15" hidden="1" x14ac:dyDescent="0.45">
      <c r="O526" s="128">
        <f t="shared" si="54"/>
        <v>473</v>
      </c>
    </row>
    <row r="527" spans="15:15" hidden="1" x14ac:dyDescent="0.45">
      <c r="O527" s="128">
        <f t="shared" si="54"/>
        <v>474</v>
      </c>
    </row>
    <row r="528" spans="15:15" hidden="1" x14ac:dyDescent="0.45">
      <c r="O528" s="128">
        <f t="shared" si="54"/>
        <v>475</v>
      </c>
    </row>
    <row r="529" spans="15:15" hidden="1" x14ac:dyDescent="0.45">
      <c r="O529" s="128">
        <f t="shared" si="54"/>
        <v>476</v>
      </c>
    </row>
    <row r="530" spans="15:15" hidden="1" x14ac:dyDescent="0.45">
      <c r="O530" s="128">
        <f t="shared" si="54"/>
        <v>477</v>
      </c>
    </row>
    <row r="531" spans="15:15" hidden="1" x14ac:dyDescent="0.45">
      <c r="O531" s="128">
        <f t="shared" si="54"/>
        <v>478</v>
      </c>
    </row>
    <row r="532" spans="15:15" hidden="1" x14ac:dyDescent="0.45">
      <c r="O532" s="128">
        <f t="shared" si="54"/>
        <v>479</v>
      </c>
    </row>
    <row r="533" spans="15:15" hidden="1" x14ac:dyDescent="0.45">
      <c r="O533" s="128">
        <f t="shared" si="54"/>
        <v>480</v>
      </c>
    </row>
    <row r="534" spans="15:15" hidden="1" x14ac:dyDescent="0.45">
      <c r="O534" s="128">
        <f t="shared" si="54"/>
        <v>481</v>
      </c>
    </row>
    <row r="535" spans="15:15" hidden="1" x14ac:dyDescent="0.45">
      <c r="O535" s="128">
        <f t="shared" si="54"/>
        <v>482</v>
      </c>
    </row>
    <row r="536" spans="15:15" hidden="1" x14ac:dyDescent="0.45">
      <c r="O536" s="128">
        <f t="shared" si="54"/>
        <v>483</v>
      </c>
    </row>
    <row r="537" spans="15:15" hidden="1" x14ac:dyDescent="0.45">
      <c r="O537" s="128">
        <f t="shared" si="54"/>
        <v>484</v>
      </c>
    </row>
    <row r="538" spans="15:15" hidden="1" x14ac:dyDescent="0.45">
      <c r="O538" s="128">
        <f t="shared" si="54"/>
        <v>485</v>
      </c>
    </row>
    <row r="539" spans="15:15" hidden="1" x14ac:dyDescent="0.45">
      <c r="O539" s="128">
        <f t="shared" si="54"/>
        <v>486</v>
      </c>
    </row>
    <row r="540" spans="15:15" hidden="1" x14ac:dyDescent="0.45">
      <c r="O540" s="128">
        <f t="shared" si="54"/>
        <v>487</v>
      </c>
    </row>
    <row r="541" spans="15:15" hidden="1" x14ac:dyDescent="0.45">
      <c r="O541" s="128">
        <f t="shared" si="54"/>
        <v>488</v>
      </c>
    </row>
    <row r="542" spans="15:15" hidden="1" x14ac:dyDescent="0.45">
      <c r="O542" s="128">
        <f t="shared" si="54"/>
        <v>489</v>
      </c>
    </row>
    <row r="543" spans="15:15" hidden="1" x14ac:dyDescent="0.45">
      <c r="O543" s="128">
        <f t="shared" si="54"/>
        <v>490</v>
      </c>
    </row>
    <row r="544" spans="15:15" hidden="1" x14ac:dyDescent="0.45">
      <c r="O544" s="128">
        <f t="shared" si="54"/>
        <v>491</v>
      </c>
    </row>
    <row r="545" spans="15:15" hidden="1" x14ac:dyDescent="0.45">
      <c r="O545" s="128">
        <f t="shared" si="54"/>
        <v>492</v>
      </c>
    </row>
    <row r="546" spans="15:15" hidden="1" x14ac:dyDescent="0.45">
      <c r="O546" s="128">
        <f t="shared" si="54"/>
        <v>493</v>
      </c>
    </row>
    <row r="547" spans="15:15" hidden="1" x14ac:dyDescent="0.45">
      <c r="O547" s="128">
        <f t="shared" si="54"/>
        <v>494</v>
      </c>
    </row>
    <row r="548" spans="15:15" hidden="1" x14ac:dyDescent="0.45">
      <c r="O548" s="128">
        <f t="shared" si="54"/>
        <v>495</v>
      </c>
    </row>
    <row r="549" spans="15:15" hidden="1" x14ac:dyDescent="0.45">
      <c r="O549" s="128">
        <f t="shared" si="54"/>
        <v>496</v>
      </c>
    </row>
    <row r="550" spans="15:15" hidden="1" x14ac:dyDescent="0.45">
      <c r="O550" s="128">
        <f t="shared" si="54"/>
        <v>497</v>
      </c>
    </row>
    <row r="551" spans="15:15" hidden="1" x14ac:dyDescent="0.45">
      <c r="O551" s="128">
        <f t="shared" si="54"/>
        <v>498</v>
      </c>
    </row>
    <row r="552" spans="15:15" hidden="1" x14ac:dyDescent="0.45">
      <c r="O552" s="128">
        <f t="shared" si="54"/>
        <v>499</v>
      </c>
    </row>
    <row r="553" spans="15:15" hidden="1" x14ac:dyDescent="0.45">
      <c r="O553" s="128">
        <f t="shared" si="54"/>
        <v>500</v>
      </c>
    </row>
  </sheetData>
  <sheetProtection algorithmName="SHA-512" hashValue="81IuPlyDF9DERgqLMg+opQ0aRrOfS+eozGeLEZDvMjNd5r99QNepUviStWNcrKZS4WKlfpKPT7k+prwNiKogbw==" saltValue="6PAwqweFY/7mDZ2H+X1ttA==" spinCount="100000" sheet="1" objects="1" scenarios="1"/>
  <mergeCells count="21">
    <mergeCell ref="G2:H2"/>
    <mergeCell ref="G3:H3"/>
    <mergeCell ref="A4:F4"/>
    <mergeCell ref="A3:D3"/>
    <mergeCell ref="A2:D2"/>
    <mergeCell ref="A52:H52"/>
    <mergeCell ref="A11:D11"/>
    <mergeCell ref="G5:H8"/>
    <mergeCell ref="A9:D9"/>
    <mergeCell ref="A15:C15"/>
    <mergeCell ref="E15:F15"/>
    <mergeCell ref="G15:H15"/>
    <mergeCell ref="A16:B16"/>
    <mergeCell ref="A10:B10"/>
    <mergeCell ref="A6:B6"/>
    <mergeCell ref="C7:D7"/>
    <mergeCell ref="A7:B7"/>
    <mergeCell ref="A5:B5"/>
    <mergeCell ref="C5:D5"/>
    <mergeCell ref="A8:B8"/>
    <mergeCell ref="C6:D6"/>
  </mergeCells>
  <conditionalFormatting sqref="C16:C17 G15 F11 H11 A2 E16:H18 A11 A4 E16:E48 I18:L18">
    <cfRule type="containsText" dxfId="37" priority="72" operator="containsText" text="#N/A">
      <formula>NOT(ISERROR(SEARCH("#N/A",A2)))</formula>
    </cfRule>
  </conditionalFormatting>
  <conditionalFormatting sqref="G19:G48">
    <cfRule type="containsText" dxfId="36" priority="71" operator="containsText" text="#N/A">
      <formula>NOT(ISERROR(SEARCH("#N/A",G19)))</formula>
    </cfRule>
  </conditionalFormatting>
  <conditionalFormatting sqref="G11">
    <cfRule type="containsText" dxfId="35" priority="70" operator="containsText" text="#N/A">
      <formula>NOT(ISERROR(SEARCH("#N/A",G11)))</formula>
    </cfRule>
  </conditionalFormatting>
  <conditionalFormatting sqref="G3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ntainsText" dxfId="34" priority="67" operator="containsText" text="#N/A">
      <formula>NOT(ISERROR(SEARCH("#N/A",A8)))</formula>
    </cfRule>
  </conditionalFormatting>
  <conditionalFormatting sqref="A12:A13">
    <cfRule type="containsErrors" dxfId="33" priority="63">
      <formula>ISERROR(A12)</formula>
    </cfRule>
  </conditionalFormatting>
  <conditionalFormatting sqref="G19:G48">
    <cfRule type="containsErrors" dxfId="32" priority="59">
      <formula>ISERROR(G19)</formula>
    </cfRule>
  </conditionalFormatting>
  <conditionalFormatting sqref="G19:G48">
    <cfRule type="containsErrors" dxfId="31" priority="58">
      <formula>ISERROR(G19)</formula>
    </cfRule>
  </conditionalFormatting>
  <conditionalFormatting sqref="G19:G48">
    <cfRule type="containsErrors" dxfId="30" priority="57">
      <formula>ISERROR(G19)</formula>
    </cfRule>
  </conditionalFormatting>
  <conditionalFormatting sqref="G19:G48">
    <cfRule type="containsErrors" dxfId="29" priority="56">
      <formula>ISERROR(G19)</formula>
    </cfRule>
  </conditionalFormatting>
  <conditionalFormatting sqref="C5">
    <cfRule type="containsText" dxfId="28" priority="53" operator="containsText" text="#N/A">
      <formula>NOT(ISERROR(SEARCH("#N/A",C5)))</formula>
    </cfRule>
  </conditionalFormatting>
  <conditionalFormatting sqref="A16:A17">
    <cfRule type="containsText" dxfId="27" priority="55" operator="containsText" text="#N/A">
      <formula>NOT(ISERROR(SEARCH("#N/A",A16)))</formula>
    </cfRule>
  </conditionalFormatting>
  <conditionalFormatting sqref="A10">
    <cfRule type="containsText" dxfId="26" priority="52" operator="containsText" text="#N/A">
      <formula>NOT(ISERROR(SEARCH("#N/A",A10)))</formula>
    </cfRule>
  </conditionalFormatting>
  <conditionalFormatting sqref="A11">
    <cfRule type="cellIs" dxfId="25" priority="47" operator="equal">
      <formula>0</formula>
    </cfRule>
  </conditionalFormatting>
  <conditionalFormatting sqref="H12:H13">
    <cfRule type="containsErrors" dxfId="24" priority="46">
      <formula>ISERROR(H12)</formula>
    </cfRule>
  </conditionalFormatting>
  <conditionalFormatting sqref="H14">
    <cfRule type="containsErrors" dxfId="23" priority="10">
      <formula>ISERROR(H14)</formula>
    </cfRule>
    <cfRule type="containsErrors" dxfId="22" priority="45">
      <formula>ISERROR(H14)</formula>
    </cfRule>
  </conditionalFormatting>
  <conditionalFormatting sqref="A18">
    <cfRule type="containsText" dxfId="21" priority="44" operator="containsText" text="#N/A">
      <formula>NOT(ISERROR(SEARCH("#N/A",A18)))</formula>
    </cfRule>
  </conditionalFormatting>
  <conditionalFormatting sqref="A5">
    <cfRule type="containsText" dxfId="20" priority="43" operator="containsText" text="#N/A">
      <formula>NOT(ISERROR(SEARCH("#N/A",A5)))</formula>
    </cfRule>
  </conditionalFormatting>
  <conditionalFormatting sqref="A6">
    <cfRule type="containsText" dxfId="19" priority="41" operator="containsText" text="#N/A">
      <formula>NOT(ISERROR(SEARCH("#N/A",A6)))</formula>
    </cfRule>
  </conditionalFormatting>
  <conditionalFormatting sqref="A7">
    <cfRule type="containsText" dxfId="18" priority="40" operator="containsText" text="#N/A">
      <formula>NOT(ISERROR(SEARCH("#N/A",A7)))</formula>
    </cfRule>
  </conditionalFormatting>
  <conditionalFormatting sqref="C19:D19 C21:D21 C23:D47">
    <cfRule type="containsText" dxfId="17" priority="31" operator="containsText" text="#N/A">
      <formula>NOT(ISERROR(SEARCH("#N/A",C19)))</formula>
    </cfRule>
  </conditionalFormatting>
  <conditionalFormatting sqref="F19:F48">
    <cfRule type="containsText" dxfId="16" priority="32" operator="containsText" text="#N/A">
      <formula>NOT(ISERROR(SEARCH("#N/A",F19)))</formula>
    </cfRule>
  </conditionalFormatting>
  <conditionalFormatting sqref="C7">
    <cfRule type="containsText" dxfId="15" priority="27" operator="containsText" text="#N/A">
      <formula>NOT(ISERROR(SEARCH("#N/A",C7)))</formula>
    </cfRule>
  </conditionalFormatting>
  <conditionalFormatting sqref="C6">
    <cfRule type="containsText" dxfId="14" priority="28" operator="containsText" text="#N/A">
      <formula>NOT(ISERROR(SEARCH("#N/A",C6)))</formula>
    </cfRule>
  </conditionalFormatting>
  <conditionalFormatting sqref="D16:D18">
    <cfRule type="containsText" dxfId="13" priority="21" operator="containsText" text="#N/A">
      <formula>NOT(ISERROR(SEARCH("#N/A",D16)))</formula>
    </cfRule>
  </conditionalFormatting>
  <conditionalFormatting sqref="C18">
    <cfRule type="containsText" dxfId="12" priority="20" operator="containsText" text="#N/A">
      <formula>NOT(ISERROR(SEARCH("#N/A",C18)))</formula>
    </cfRule>
  </conditionalFormatting>
  <conditionalFormatting sqref="B18">
    <cfRule type="containsText" dxfId="11" priority="19" operator="containsText" text="#N/A">
      <formula>NOT(ISERROR(SEARCH("#N/A",B18)))</formula>
    </cfRule>
  </conditionalFormatting>
  <conditionalFormatting sqref="G12:G13">
    <cfRule type="containsText" dxfId="10" priority="18" operator="containsText" text="#N/A">
      <formula>NOT(ISERROR(SEARCH("#N/A",G12)))</formula>
    </cfRule>
  </conditionalFormatting>
  <conditionalFormatting sqref="A3">
    <cfRule type="containsText" dxfId="9" priority="15" operator="containsText" text="#N/A">
      <formula>NOT(ISERROR(SEARCH("#N/A",A3)))</formula>
    </cfRule>
  </conditionalFormatting>
  <conditionalFormatting sqref="H19:H48">
    <cfRule type="containsErrors" dxfId="8" priority="13">
      <formula>ISERROR(H19)</formula>
    </cfRule>
    <cfRule type="containsErrors" dxfId="7" priority="14">
      <formula>ISERROR(H19)</formula>
    </cfRule>
  </conditionalFormatting>
  <conditionalFormatting sqref="H13">
    <cfRule type="containsErrors" dxfId="6" priority="12">
      <formula>ISERROR(H13)</formula>
    </cfRule>
  </conditionalFormatting>
  <conditionalFormatting sqref="H11">
    <cfRule type="containsErrors" dxfId="5" priority="11">
      <formula>ISERROR(H11)</formula>
    </cfRule>
  </conditionalFormatting>
  <conditionalFormatting sqref="H12">
    <cfRule type="containsErrors" dxfId="4" priority="7">
      <formula>ISERROR(H12)</formula>
    </cfRule>
  </conditionalFormatting>
  <conditionalFormatting sqref="C48:D48">
    <cfRule type="containsText" dxfId="3" priority="6" operator="containsText" text="#N/A">
      <formula>NOT(ISERROR(SEARCH("#N/A",C48)))</formula>
    </cfRule>
  </conditionalFormatting>
  <conditionalFormatting sqref="C22:D22">
    <cfRule type="containsText" dxfId="2" priority="5" operator="containsText" text="#N/A">
      <formula>NOT(ISERROR(SEARCH("#N/A",C22)))</formula>
    </cfRule>
  </conditionalFormatting>
  <conditionalFormatting sqref="G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ntainsErrors" dxfId="1" priority="2">
      <formula>ISERROR(H10)</formula>
    </cfRule>
  </conditionalFormatting>
  <conditionalFormatting sqref="C20:D20">
    <cfRule type="containsText" dxfId="0" priority="1" operator="containsText" text="#N/A">
      <formula>NOT(ISERROR(SEARCH("#N/A",C20)))</formula>
    </cfRule>
  </conditionalFormatting>
  <dataValidations count="7">
    <dataValidation type="list" allowBlank="1" showInputMessage="1" showErrorMessage="1" sqref="F6">
      <formula1>$J$2:$J$4</formula1>
    </dataValidation>
    <dataValidation type="list" allowBlank="1" showInputMessage="1" showErrorMessage="1" sqref="G15:H15">
      <formula1>$M$3:$M$4</formula1>
    </dataValidation>
    <dataValidation type="list" allowBlank="1" showInputMessage="1" showErrorMessage="1" sqref="F5">
      <formula1>$O$3:$O$4</formula1>
    </dataValidation>
    <dataValidation type="list" allowBlank="1" showInputMessage="1" showErrorMessage="1" sqref="C19:C48">
      <formula1>$C$108:$L$108</formula1>
    </dataValidation>
    <dataValidation type="list" allowBlank="1" showInputMessage="1" showErrorMessage="1" sqref="D19:D48">
      <formula1>$O$54:$O$553</formula1>
    </dataValidation>
    <dataValidation type="list" allowBlank="1" showInputMessage="1" showErrorMessage="1" sqref="F7">
      <formula1>$Q$56:$Q$240</formula1>
    </dataValidation>
    <dataValidation type="list" allowBlank="1" showInputMessage="1" showErrorMessage="1" sqref="B19:B48">
      <formula1>$B$110:$B$117</formula1>
    </dataValidation>
  </dataValidations>
  <hyperlinks>
    <hyperlink ref="G5:H8" r:id="rId1" display="CLICK TO SEND THIS FORM"/>
  </hyperlinks>
  <pageMargins left="0.7" right="0.7" top="0.75" bottom="0.75" header="0.3" footer="0.3"/>
  <pageSetup paperSize="9" orientation="portrait" verticalDpi="0" r:id="rId2"/>
  <ignoredErrors>
    <ignoredError sqref="G21:G36 G37:G48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CALCULATOR</vt:lpstr>
      <vt:lpstr>SUBLIMATED FABRIC</vt:lpstr>
      <vt:lpstr>'PRICE CALCULATOR'!Print_Area</vt:lpstr>
      <vt:lpstr>'SUBLIMATED FABRIC'!Print_Area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 Haduca</dc:creator>
  <cp:keywords/>
  <dc:description/>
  <cp:lastModifiedBy>Wilbert Haduca</cp:lastModifiedBy>
  <cp:revision/>
  <dcterms:created xsi:type="dcterms:W3CDTF">2015-03-30T15:11:37Z</dcterms:created>
  <dcterms:modified xsi:type="dcterms:W3CDTF">2017-07-11T03:01:10Z</dcterms:modified>
</cp:coreProperties>
</file>